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0 - Aktuální\bilance, statistika, evidence, xls (N NS, kompl. NPOH)\bilance NPOH - komplet\250415 na web\"/>
    </mc:Choice>
  </mc:AlternateContent>
  <xr:revisionPtr revIDLastSave="0" documentId="13_ncr:1_{9668A4E0-82AF-4474-8D5F-96553905AFC5}" xr6:coauthVersionLast="47" xr6:coauthVersionMax="47" xr10:uidLastSave="{00000000-0000-0000-0000-000000000000}"/>
  <workbookProtection workbookAlgorithmName="SHA-512" workbookHashValue="t97Yw9brRn1DxgY35HmgM2gpCHcdzuqha5y8D1dkfpmHoHbwDDKdFOPjW5DF12In2si+SMwLAR5uxp6vCRXPhw==" workbookSaltValue="l7FGoEG0zFX3tfX0CQ32tQ==" workbookSpinCount="100000" lockStructure="1"/>
  <bookViews>
    <workbookView xWindow="28680" yWindow="-120" windowWidth="29040" windowHeight="16440" xr2:uid="{5E446A10-17B7-4718-BF9D-0D2FCCE628A8}"/>
  </bookViews>
  <sheets>
    <sheet name="Plodiny 2024" sheetId="1" r:id="rId1"/>
    <sheet name="AZZP" sheetId="17" r:id="rId2"/>
    <sheet name="Minerál 2024-2025" sheetId="2" r:id="rId3"/>
    <sheet name="Minerál 2024-2025 evidence" sheetId="18" r:id="rId4"/>
    <sheet name="Organika 2024-2025" sheetId="6" r:id="rId5"/>
    <sheet name="Bilance P" sheetId="16" r:id="rId6"/>
  </sheets>
  <definedNames>
    <definedName name="_xlnm.Print_Area" localSheetId="5">'Bilance P'!$A$1:$H$24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8" l="1" a="1"/>
  <c r="L21" i="18" s="1"/>
  <c r="E3" i="16" l="1"/>
  <c r="F21" i="17"/>
  <c r="I21" i="17" s="1"/>
  <c r="F20" i="17"/>
  <c r="G11" i="16" s="1"/>
  <c r="F19" i="17"/>
  <c r="G10" i="16"/>
  <c r="F18" i="17"/>
  <c r="I18" i="17"/>
  <c r="F17" i="17"/>
  <c r="I17" i="17" s="1"/>
  <c r="B8" i="17"/>
  <c r="D9" i="17" s="1"/>
  <c r="G13" i="17"/>
  <c r="C8" i="16"/>
  <c r="H22" i="16" s="1"/>
  <c r="O29" i="1"/>
  <c r="P29" i="1" s="1"/>
  <c r="O30" i="1"/>
  <c r="O31" i="1"/>
  <c r="G94" i="6"/>
  <c r="F94" i="6"/>
  <c r="B94" i="6"/>
  <c r="M106" i="2"/>
  <c r="L106" i="2"/>
  <c r="K106" i="2"/>
  <c r="J106" i="2"/>
  <c r="I106" i="2"/>
  <c r="H106" i="2"/>
  <c r="B16" i="16"/>
  <c r="C16" i="16"/>
  <c r="C10" i="16"/>
  <c r="F57" i="6"/>
  <c r="AS57" i="6" s="1"/>
  <c r="U57" i="6"/>
  <c r="V57" i="6"/>
  <c r="W57" i="6"/>
  <c r="X57" i="6"/>
  <c r="Y57" i="6"/>
  <c r="BD57" i="6" s="1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F58" i="6"/>
  <c r="AS58" i="6" s="1"/>
  <c r="U58" i="6"/>
  <c r="V58" i="6"/>
  <c r="W58" i="6"/>
  <c r="X58" i="6"/>
  <c r="X63" i="6" s="1"/>
  <c r="X102" i="6" s="1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F59" i="6"/>
  <c r="AT59" i="6" s="1"/>
  <c r="U59" i="6"/>
  <c r="V59" i="6"/>
  <c r="BA59" i="6" s="1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F60" i="6"/>
  <c r="AS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Z60" i="6" s="1"/>
  <c r="AN60" i="6"/>
  <c r="AO60" i="6"/>
  <c r="AP60" i="6"/>
  <c r="AQ60" i="6"/>
  <c r="AR60" i="6"/>
  <c r="F61" i="6"/>
  <c r="AT61" i="6" s="1"/>
  <c r="BA61" i="6" s="1"/>
  <c r="U61" i="6"/>
  <c r="AZ61" i="6" s="1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G86" i="2"/>
  <c r="F86" i="2"/>
  <c r="AO27" i="1"/>
  <c r="AP27" i="1"/>
  <c r="AQ27" i="1"/>
  <c r="AO28" i="1"/>
  <c r="AP28" i="1"/>
  <c r="AQ28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F11" i="1"/>
  <c r="AL11" i="1" s="1"/>
  <c r="F12" i="1"/>
  <c r="AL12" i="1"/>
  <c r="N12" i="1"/>
  <c r="F13" i="1"/>
  <c r="AL13" i="1" s="1"/>
  <c r="F14" i="1"/>
  <c r="N14" i="1" s="1"/>
  <c r="AL14" i="1"/>
  <c r="F15" i="1"/>
  <c r="I15" i="1" s="1"/>
  <c r="F16" i="1"/>
  <c r="AN16" i="1" s="1"/>
  <c r="F17" i="1"/>
  <c r="F18" i="1"/>
  <c r="N18" i="1" s="1"/>
  <c r="F19" i="1"/>
  <c r="AL19" i="1" s="1"/>
  <c r="F20" i="1"/>
  <c r="I20" i="1" s="1"/>
  <c r="AL20" i="1"/>
  <c r="N20" i="1"/>
  <c r="F21" i="1"/>
  <c r="AM21" i="1" s="1"/>
  <c r="F22" i="1"/>
  <c r="I22" i="1" s="1"/>
  <c r="F23" i="1"/>
  <c r="I23" i="1" s="1"/>
  <c r="F24" i="1"/>
  <c r="AN24" i="1" s="1"/>
  <c r="N24" i="1"/>
  <c r="F25" i="1"/>
  <c r="F26" i="1"/>
  <c r="N26" i="1" s="1"/>
  <c r="AL26" i="1"/>
  <c r="F27" i="1"/>
  <c r="AM27" i="1" s="1"/>
  <c r="AS27" i="1" s="1"/>
  <c r="AN27" i="1"/>
  <c r="AT27" i="1" s="1"/>
  <c r="F28" i="1"/>
  <c r="AL28" i="1" s="1"/>
  <c r="AR28" i="1" s="1"/>
  <c r="F29" i="1"/>
  <c r="AM29" i="1"/>
  <c r="F30" i="1"/>
  <c r="AL30" i="1" s="1"/>
  <c r="F31" i="1"/>
  <c r="AL31" i="1"/>
  <c r="N31" i="1"/>
  <c r="F32" i="1"/>
  <c r="AL32" i="1" s="1"/>
  <c r="N32" i="1"/>
  <c r="F33" i="1"/>
  <c r="I33" i="1" s="1"/>
  <c r="F34" i="1"/>
  <c r="AL34" i="1" s="1"/>
  <c r="F35" i="1"/>
  <c r="AL35" i="1" s="1"/>
  <c r="F36" i="1"/>
  <c r="I36" i="1" s="1"/>
  <c r="N36" i="1"/>
  <c r="F37" i="1"/>
  <c r="N37" i="1"/>
  <c r="F38" i="1"/>
  <c r="AN38" i="1" s="1"/>
  <c r="F39" i="1"/>
  <c r="I39" i="1" s="1"/>
  <c r="AP39" i="1" s="1"/>
  <c r="F40" i="1"/>
  <c r="AN40" i="1" s="1"/>
  <c r="F41" i="1"/>
  <c r="AL41" i="1" s="1"/>
  <c r="AR41" i="1" s="1"/>
  <c r="F42" i="1"/>
  <c r="AM42" i="1" s="1"/>
  <c r="AS42" i="1" s="1"/>
  <c r="F43" i="1"/>
  <c r="F44" i="1"/>
  <c r="AL44" i="1" s="1"/>
  <c r="AR44" i="1" s="1"/>
  <c r="F45" i="1"/>
  <c r="AL45" i="1"/>
  <c r="AR45" i="1" s="1"/>
  <c r="F46" i="1"/>
  <c r="AM46" i="1" s="1"/>
  <c r="AS46" i="1" s="1"/>
  <c r="F47" i="1"/>
  <c r="AM47" i="1" s="1"/>
  <c r="AS47" i="1" s="1"/>
  <c r="F48" i="1"/>
  <c r="AL48" i="1" s="1"/>
  <c r="AR48" i="1" s="1"/>
  <c r="F49" i="1"/>
  <c r="AN49" i="1"/>
  <c r="F50" i="1"/>
  <c r="AM50" i="1" s="1"/>
  <c r="AS50" i="1" s="1"/>
  <c r="F51" i="1"/>
  <c r="AN51" i="1" s="1"/>
  <c r="AT51" i="1" s="1"/>
  <c r="F52" i="1"/>
  <c r="AL52" i="1" s="1"/>
  <c r="AR52" i="1" s="1"/>
  <c r="F53" i="1"/>
  <c r="AL53" i="1"/>
  <c r="AR53" i="1" s="1"/>
  <c r="F54" i="1"/>
  <c r="AM54" i="1" s="1"/>
  <c r="AS54" i="1" s="1"/>
  <c r="F55" i="1"/>
  <c r="AN55" i="1" s="1"/>
  <c r="AT55" i="1" s="1"/>
  <c r="F56" i="1"/>
  <c r="AL56" i="1" s="1"/>
  <c r="AR56" i="1" s="1"/>
  <c r="F57" i="1"/>
  <c r="AM57" i="1" s="1"/>
  <c r="F58" i="1"/>
  <c r="AL58" i="1" s="1"/>
  <c r="AR58" i="1" s="1"/>
  <c r="F59" i="1"/>
  <c r="AL59" i="1"/>
  <c r="AR59" i="1" s="1"/>
  <c r="F60" i="1"/>
  <c r="AL60" i="1" s="1"/>
  <c r="AR60" i="1" s="1"/>
  <c r="F61" i="1"/>
  <c r="F62" i="1"/>
  <c r="AM62" i="1" s="1"/>
  <c r="N62" i="1"/>
  <c r="F63" i="1"/>
  <c r="AN63" i="1" s="1"/>
  <c r="AT63" i="1" s="1"/>
  <c r="F64" i="1"/>
  <c r="AL64" i="1" s="1"/>
  <c r="AR64" i="1" s="1"/>
  <c r="F65" i="1"/>
  <c r="AL65" i="1" s="1"/>
  <c r="AR65" i="1" s="1"/>
  <c r="F66" i="1"/>
  <c r="AM66" i="1"/>
  <c r="AS66" i="1" s="1"/>
  <c r="F67" i="1"/>
  <c r="AL67" i="1" s="1"/>
  <c r="AR67" i="1" s="1"/>
  <c r="F68" i="1"/>
  <c r="F69" i="1"/>
  <c r="AM69" i="1"/>
  <c r="AS69" i="1" s="1"/>
  <c r="F70" i="1"/>
  <c r="AM70" i="1"/>
  <c r="AS70" i="1" s="1"/>
  <c r="F71" i="1"/>
  <c r="AM71" i="1" s="1"/>
  <c r="AS71" i="1" s="1"/>
  <c r="AL71" i="1"/>
  <c r="AR71" i="1" s="1"/>
  <c r="F72" i="1"/>
  <c r="AM72" i="1" s="1"/>
  <c r="AS72" i="1" s="1"/>
  <c r="F73" i="1"/>
  <c r="AM73" i="1" s="1"/>
  <c r="AS73" i="1" s="1"/>
  <c r="F74" i="1"/>
  <c r="F75" i="1"/>
  <c r="AN75" i="1"/>
  <c r="AT75" i="1" s="1"/>
  <c r="F76" i="1"/>
  <c r="AL76" i="1" s="1"/>
  <c r="AR76" i="1" s="1"/>
  <c r="F77" i="1"/>
  <c r="AM77" i="1" s="1"/>
  <c r="AS77" i="1" s="1"/>
  <c r="O62" i="1"/>
  <c r="O57" i="1"/>
  <c r="N57" i="1"/>
  <c r="N30" i="1"/>
  <c r="O32" i="1"/>
  <c r="N33" i="1"/>
  <c r="O33" i="1"/>
  <c r="P33" i="1"/>
  <c r="N34" i="1"/>
  <c r="O34" i="1"/>
  <c r="N35" i="1"/>
  <c r="O35" i="1"/>
  <c r="O36" i="1"/>
  <c r="O37" i="1"/>
  <c r="P37" i="1" s="1"/>
  <c r="N38" i="1"/>
  <c r="O38" i="1"/>
  <c r="N39" i="1"/>
  <c r="O39" i="1"/>
  <c r="N40" i="1"/>
  <c r="O40" i="1"/>
  <c r="P40" i="1" s="1"/>
  <c r="O11" i="1"/>
  <c r="O12" i="1"/>
  <c r="O13" i="1"/>
  <c r="O14" i="1"/>
  <c r="O15" i="1"/>
  <c r="P15" i="1" s="1"/>
  <c r="O16" i="1"/>
  <c r="O17" i="1"/>
  <c r="O18" i="1"/>
  <c r="O19" i="1"/>
  <c r="O20" i="1"/>
  <c r="O21" i="1"/>
  <c r="O22" i="1"/>
  <c r="O23" i="1"/>
  <c r="O24" i="1"/>
  <c r="O25" i="1"/>
  <c r="O26" i="1"/>
  <c r="N11" i="1"/>
  <c r="N13" i="1"/>
  <c r="N15" i="1"/>
  <c r="N17" i="1"/>
  <c r="N19" i="1"/>
  <c r="N21" i="1"/>
  <c r="N22" i="1"/>
  <c r="N25" i="1"/>
  <c r="N29" i="1"/>
  <c r="F10" i="1"/>
  <c r="AL10" i="1"/>
  <c r="BE11" i="1"/>
  <c r="BE12" i="1"/>
  <c r="BE13" i="1"/>
  <c r="BE14" i="1"/>
  <c r="P14" i="1" s="1"/>
  <c r="BE15" i="1"/>
  <c r="BE16" i="1"/>
  <c r="P16" i="1" s="1"/>
  <c r="BE17" i="1"/>
  <c r="P17" i="1" s="1"/>
  <c r="BE18" i="1"/>
  <c r="BE19" i="1"/>
  <c r="P19" i="1" s="1"/>
  <c r="BE20" i="1"/>
  <c r="BE21" i="1"/>
  <c r="BE22" i="1"/>
  <c r="BE23" i="1"/>
  <c r="BE24" i="1"/>
  <c r="P24" i="1" s="1"/>
  <c r="BE25" i="1"/>
  <c r="BE26" i="1"/>
  <c r="P26" i="1" s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P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10" i="1"/>
  <c r="D79" i="1"/>
  <c r="O10" i="1"/>
  <c r="AU12" i="1"/>
  <c r="AU13" i="1"/>
  <c r="AU17" i="1"/>
  <c r="AU18" i="1"/>
  <c r="AU19" i="1"/>
  <c r="AU20" i="1"/>
  <c r="AU21" i="1"/>
  <c r="AU22" i="1"/>
  <c r="AU23" i="1"/>
  <c r="AU24" i="1"/>
  <c r="AU25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6" i="1"/>
  <c r="AU77" i="1"/>
  <c r="AU78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10" i="1"/>
  <c r="AU10" i="1"/>
  <c r="P28" i="1"/>
  <c r="P27" i="1"/>
  <c r="BC62" i="1"/>
  <c r="BB62" i="1"/>
  <c r="BA62" i="1"/>
  <c r="BC57" i="1"/>
  <c r="BB57" i="1"/>
  <c r="BA57" i="1"/>
  <c r="BA16" i="1"/>
  <c r="BB16" i="1"/>
  <c r="BC16" i="1"/>
  <c r="BA19" i="1"/>
  <c r="BB19" i="1"/>
  <c r="BC19" i="1"/>
  <c r="BA20" i="1"/>
  <c r="BB20" i="1"/>
  <c r="BC20" i="1"/>
  <c r="BA21" i="1"/>
  <c r="BB21" i="1"/>
  <c r="BC21" i="1"/>
  <c r="BA22" i="1"/>
  <c r="BB22" i="1"/>
  <c r="BC22" i="1"/>
  <c r="BA23" i="1"/>
  <c r="BB23" i="1"/>
  <c r="BC23" i="1"/>
  <c r="BA24" i="1"/>
  <c r="BB24" i="1"/>
  <c r="BC24" i="1"/>
  <c r="BA25" i="1"/>
  <c r="BB25" i="1"/>
  <c r="BC25" i="1"/>
  <c r="BA26" i="1"/>
  <c r="BB26" i="1"/>
  <c r="BC26" i="1"/>
  <c r="BA27" i="1"/>
  <c r="BB27" i="1"/>
  <c r="BC27" i="1"/>
  <c r="BA28" i="1"/>
  <c r="BB28" i="1"/>
  <c r="BC28" i="1"/>
  <c r="BA29" i="1"/>
  <c r="BB29" i="1"/>
  <c r="BC29" i="1"/>
  <c r="BA30" i="1"/>
  <c r="BB30" i="1"/>
  <c r="BC30" i="1"/>
  <c r="BA31" i="1"/>
  <c r="BB31" i="1"/>
  <c r="BC31" i="1"/>
  <c r="BA32" i="1"/>
  <c r="BB32" i="1"/>
  <c r="BC32" i="1"/>
  <c r="BA33" i="1"/>
  <c r="BB33" i="1"/>
  <c r="BC33" i="1"/>
  <c r="BA34" i="1"/>
  <c r="BB34" i="1"/>
  <c r="BC34" i="1"/>
  <c r="BA35" i="1"/>
  <c r="BB35" i="1"/>
  <c r="BC35" i="1"/>
  <c r="BA36" i="1"/>
  <c r="BB36" i="1"/>
  <c r="BC36" i="1"/>
  <c r="BA37" i="1"/>
  <c r="BB37" i="1"/>
  <c r="BC37" i="1"/>
  <c r="BA38" i="1"/>
  <c r="BB38" i="1"/>
  <c r="BC38" i="1"/>
  <c r="BA39" i="1"/>
  <c r="BB39" i="1"/>
  <c r="BC39" i="1"/>
  <c r="BA40" i="1"/>
  <c r="BB40" i="1"/>
  <c r="BC40" i="1"/>
  <c r="BA41" i="1"/>
  <c r="BB41" i="1"/>
  <c r="BC41" i="1"/>
  <c r="BA56" i="1"/>
  <c r="BB56" i="1"/>
  <c r="BC56" i="1"/>
  <c r="BB10" i="1"/>
  <c r="BC10" i="1"/>
  <c r="BA10" i="1"/>
  <c r="AG54" i="1"/>
  <c r="AU14" i="1"/>
  <c r="AU15" i="1"/>
  <c r="AU26" i="1"/>
  <c r="AU27" i="1"/>
  <c r="AU74" i="1"/>
  <c r="AU79" i="1"/>
  <c r="F87" i="2"/>
  <c r="G87" i="2"/>
  <c r="F88" i="2"/>
  <c r="G88" i="2"/>
  <c r="F89" i="2"/>
  <c r="G89" i="2"/>
  <c r="AQ89" i="2"/>
  <c r="F90" i="2"/>
  <c r="G90" i="2"/>
  <c r="AQ90" i="2" s="1"/>
  <c r="AX90" i="2" s="1"/>
  <c r="F63" i="2"/>
  <c r="G63" i="2"/>
  <c r="F64" i="2"/>
  <c r="G64" i="2"/>
  <c r="AN64" i="2" s="1"/>
  <c r="F65" i="2"/>
  <c r="G65" i="2"/>
  <c r="AP65" i="2" s="1"/>
  <c r="F66" i="2"/>
  <c r="G66" i="2"/>
  <c r="AQ66" i="2" s="1"/>
  <c r="F67" i="2"/>
  <c r="G67" i="2"/>
  <c r="AR67" i="2" s="1"/>
  <c r="F68" i="2"/>
  <c r="G68" i="2"/>
  <c r="AQ68" i="2" s="1"/>
  <c r="F69" i="2"/>
  <c r="G69" i="2"/>
  <c r="F70" i="2"/>
  <c r="G70" i="2"/>
  <c r="AO70" i="2" s="1"/>
  <c r="F71" i="2"/>
  <c r="G71" i="2"/>
  <c r="F72" i="2"/>
  <c r="G72" i="2"/>
  <c r="F73" i="2"/>
  <c r="G73" i="2"/>
  <c r="F74" i="2"/>
  <c r="G74" i="2"/>
  <c r="F75" i="2"/>
  <c r="G75" i="2"/>
  <c r="F76" i="2"/>
  <c r="G76" i="2"/>
  <c r="AP76" i="2" s="1"/>
  <c r="F77" i="2"/>
  <c r="G77" i="2"/>
  <c r="F78" i="2"/>
  <c r="G78" i="2"/>
  <c r="F79" i="2"/>
  <c r="G79" i="2"/>
  <c r="AN79" i="2"/>
  <c r="F80" i="2"/>
  <c r="G80" i="2"/>
  <c r="F81" i="2"/>
  <c r="G81" i="2"/>
  <c r="AP81" i="2" s="1"/>
  <c r="F82" i="2"/>
  <c r="G82" i="2"/>
  <c r="AO82" i="2" s="1"/>
  <c r="F83" i="2"/>
  <c r="G83" i="2"/>
  <c r="F84" i="2"/>
  <c r="G84" i="2"/>
  <c r="G53" i="2"/>
  <c r="G54" i="2"/>
  <c r="G55" i="2"/>
  <c r="G56" i="2"/>
  <c r="AM56" i="2"/>
  <c r="G57" i="2"/>
  <c r="G58" i="2"/>
  <c r="AR58" i="2" s="1"/>
  <c r="G59" i="2"/>
  <c r="G60" i="2"/>
  <c r="F43" i="2"/>
  <c r="G43" i="2"/>
  <c r="F44" i="2"/>
  <c r="G44" i="2"/>
  <c r="F45" i="2"/>
  <c r="G45" i="2"/>
  <c r="F46" i="2"/>
  <c r="G46" i="2"/>
  <c r="AN46" i="2" s="1"/>
  <c r="F47" i="2"/>
  <c r="G47" i="2"/>
  <c r="F48" i="2"/>
  <c r="G48" i="2"/>
  <c r="F49" i="2"/>
  <c r="G49" i="2"/>
  <c r="AR49" i="2"/>
  <c r="F50" i="2"/>
  <c r="G50" i="2"/>
  <c r="F34" i="2"/>
  <c r="G34" i="2"/>
  <c r="AN34" i="2" s="1"/>
  <c r="F35" i="2"/>
  <c r="G35" i="2"/>
  <c r="F36" i="2"/>
  <c r="G36" i="2"/>
  <c r="AM36" i="2" s="1"/>
  <c r="F37" i="2"/>
  <c r="G37" i="2"/>
  <c r="F38" i="2"/>
  <c r="G38" i="2"/>
  <c r="AP38" i="2"/>
  <c r="F39" i="2"/>
  <c r="G39" i="2"/>
  <c r="F40" i="2"/>
  <c r="G40" i="2"/>
  <c r="G62" i="2"/>
  <c r="AM62" i="2" s="1"/>
  <c r="F62" i="2"/>
  <c r="G52" i="2"/>
  <c r="AM52" i="2" s="1"/>
  <c r="G42" i="2"/>
  <c r="F42" i="2"/>
  <c r="G33" i="2"/>
  <c r="AP33" i="2" s="1"/>
  <c r="F33" i="2"/>
  <c r="F8" i="2"/>
  <c r="G8" i="2"/>
  <c r="F9" i="2"/>
  <c r="G9" i="2"/>
  <c r="F10" i="2"/>
  <c r="G10" i="2"/>
  <c r="AP10" i="2"/>
  <c r="F11" i="2"/>
  <c r="G11" i="2"/>
  <c r="F12" i="2"/>
  <c r="G12" i="2"/>
  <c r="AP12" i="2" s="1"/>
  <c r="F13" i="2"/>
  <c r="G13" i="2"/>
  <c r="AN13" i="2"/>
  <c r="F14" i="2"/>
  <c r="G14" i="2"/>
  <c r="F15" i="2"/>
  <c r="G15" i="2"/>
  <c r="F16" i="2"/>
  <c r="G16" i="2"/>
  <c r="F17" i="2"/>
  <c r="G17" i="2"/>
  <c r="AQ17" i="2" s="1"/>
  <c r="F18" i="2"/>
  <c r="G18" i="2"/>
  <c r="AQ18" i="2"/>
  <c r="F19" i="2"/>
  <c r="G19" i="2"/>
  <c r="AP19" i="2"/>
  <c r="F20" i="2"/>
  <c r="G20" i="2"/>
  <c r="F21" i="2"/>
  <c r="G21" i="2"/>
  <c r="AO21" i="2" s="1"/>
  <c r="AV21" i="2" s="1"/>
  <c r="AN21" i="2"/>
  <c r="F22" i="2"/>
  <c r="G22" i="2"/>
  <c r="AR22" i="2"/>
  <c r="F23" i="2"/>
  <c r="G23" i="2"/>
  <c r="F24" i="2"/>
  <c r="G24" i="2"/>
  <c r="AP24" i="2"/>
  <c r="F25" i="2"/>
  <c r="G25" i="2"/>
  <c r="AR25" i="2" s="1"/>
  <c r="AY25" i="2" s="1"/>
  <c r="F26" i="2"/>
  <c r="G26" i="2"/>
  <c r="F27" i="2"/>
  <c r="G27" i="2"/>
  <c r="AR27" i="2"/>
  <c r="F28" i="2"/>
  <c r="G28" i="2"/>
  <c r="F29" i="2"/>
  <c r="G29" i="2"/>
  <c r="AN29" i="2" s="1"/>
  <c r="AU29" i="2" s="1"/>
  <c r="F30" i="2"/>
  <c r="G30" i="2"/>
  <c r="AO30" i="2" s="1"/>
  <c r="AV30" i="2" s="1"/>
  <c r="F31" i="2"/>
  <c r="G31" i="2"/>
  <c r="AM31" i="2" s="1"/>
  <c r="G7" i="2"/>
  <c r="AQ7" i="2" s="1"/>
  <c r="AX7" i="2" s="1"/>
  <c r="F7" i="2"/>
  <c r="AJ24" i="1"/>
  <c r="AJ25" i="1"/>
  <c r="AJ26" i="1"/>
  <c r="AJ34" i="1"/>
  <c r="AJ45" i="1"/>
  <c r="AJ46" i="1"/>
  <c r="AJ47" i="1"/>
  <c r="AJ48" i="1"/>
  <c r="AJ58" i="1"/>
  <c r="AJ59" i="1"/>
  <c r="AJ60" i="1"/>
  <c r="AJ74" i="1"/>
  <c r="AJ75" i="1"/>
  <c r="AJ76" i="1"/>
  <c r="AR78" i="1"/>
  <c r="AS78" i="1"/>
  <c r="AT78" i="1"/>
  <c r="M62" i="1"/>
  <c r="M57" i="1"/>
  <c r="M30" i="1"/>
  <c r="M31" i="1"/>
  <c r="M32" i="1"/>
  <c r="M33" i="1"/>
  <c r="M34" i="1"/>
  <c r="M35" i="1"/>
  <c r="M36" i="1"/>
  <c r="M37" i="1"/>
  <c r="M38" i="1"/>
  <c r="M39" i="1"/>
  <c r="M40" i="1"/>
  <c r="M2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0" i="1"/>
  <c r="O86" i="2"/>
  <c r="P86" i="2"/>
  <c r="Q86" i="2"/>
  <c r="R86" i="2"/>
  <c r="S86" i="2"/>
  <c r="AX86" i="2" s="1"/>
  <c r="T86" i="2"/>
  <c r="AA86" i="2"/>
  <c r="AB86" i="2"/>
  <c r="AC86" i="2"/>
  <c r="AD86" i="2"/>
  <c r="AE86" i="2"/>
  <c r="AF86" i="2"/>
  <c r="U86" i="2"/>
  <c r="V86" i="2"/>
  <c r="W86" i="2"/>
  <c r="AV86" i="2" s="1"/>
  <c r="X86" i="2"/>
  <c r="AW86" i="2" s="1"/>
  <c r="Y86" i="2"/>
  <c r="Z86" i="2"/>
  <c r="AG86" i="2"/>
  <c r="AH86" i="2"/>
  <c r="AI86" i="2"/>
  <c r="AJ86" i="2"/>
  <c r="AK86" i="2"/>
  <c r="AL86" i="2"/>
  <c r="O88" i="2"/>
  <c r="AT88" i="2" s="1"/>
  <c r="P88" i="2"/>
  <c r="Q88" i="2"/>
  <c r="AV88" i="2" s="1"/>
  <c r="R88" i="2"/>
  <c r="S88" i="2"/>
  <c r="T88" i="2"/>
  <c r="AA88" i="2"/>
  <c r="AB88" i="2"/>
  <c r="AC88" i="2"/>
  <c r="AD88" i="2"/>
  <c r="AE88" i="2"/>
  <c r="AF88" i="2"/>
  <c r="U88" i="2"/>
  <c r="V88" i="2"/>
  <c r="W88" i="2"/>
  <c r="X88" i="2"/>
  <c r="Y88" i="2"/>
  <c r="Z88" i="2"/>
  <c r="AG88" i="2"/>
  <c r="AH88" i="2"/>
  <c r="AI88" i="2"/>
  <c r="AJ88" i="2"/>
  <c r="AK88" i="2"/>
  <c r="AL88" i="2"/>
  <c r="O89" i="2"/>
  <c r="AT89" i="2" s="1"/>
  <c r="P89" i="2"/>
  <c r="Q89" i="2"/>
  <c r="R89" i="2"/>
  <c r="S89" i="2"/>
  <c r="AX89" i="2" s="1"/>
  <c r="T89" i="2"/>
  <c r="AA89" i="2"/>
  <c r="AB89" i="2"/>
  <c r="AC89" i="2"/>
  <c r="AD89" i="2"/>
  <c r="AE89" i="2"/>
  <c r="AF89" i="2"/>
  <c r="U89" i="2"/>
  <c r="V89" i="2"/>
  <c r="W89" i="2"/>
  <c r="X89" i="2"/>
  <c r="Y89" i="2"/>
  <c r="Z89" i="2"/>
  <c r="AG89" i="2"/>
  <c r="AH89" i="2"/>
  <c r="AI89" i="2"/>
  <c r="AJ89" i="2"/>
  <c r="AK89" i="2"/>
  <c r="AL89" i="2"/>
  <c r="O90" i="2"/>
  <c r="P90" i="2"/>
  <c r="Q90" i="2"/>
  <c r="R90" i="2"/>
  <c r="S90" i="2"/>
  <c r="T90" i="2"/>
  <c r="AA90" i="2"/>
  <c r="AB90" i="2"/>
  <c r="AC90" i="2"/>
  <c r="AD90" i="2"/>
  <c r="AE90" i="2"/>
  <c r="AF90" i="2"/>
  <c r="U90" i="2"/>
  <c r="V90" i="2"/>
  <c r="W90" i="2"/>
  <c r="X90" i="2"/>
  <c r="Y90" i="2"/>
  <c r="Z90" i="2"/>
  <c r="AG90" i="2"/>
  <c r="AH90" i="2"/>
  <c r="AI90" i="2"/>
  <c r="AJ90" i="2"/>
  <c r="AK90" i="2"/>
  <c r="AL90" i="2"/>
  <c r="O63" i="2"/>
  <c r="P63" i="2"/>
  <c r="Q63" i="2"/>
  <c r="R63" i="2"/>
  <c r="S63" i="2"/>
  <c r="T63" i="2"/>
  <c r="AA63" i="2"/>
  <c r="AB63" i="2"/>
  <c r="AC63" i="2"/>
  <c r="AD63" i="2"/>
  <c r="AE63" i="2"/>
  <c r="AF63" i="2"/>
  <c r="U63" i="2"/>
  <c r="V63" i="2"/>
  <c r="W63" i="2"/>
  <c r="X63" i="2"/>
  <c r="Y63" i="2"/>
  <c r="Z63" i="2"/>
  <c r="AG63" i="2"/>
  <c r="AH63" i="2"/>
  <c r="AI63" i="2"/>
  <c r="AJ63" i="2"/>
  <c r="AK63" i="2"/>
  <c r="AL63" i="2"/>
  <c r="O64" i="2"/>
  <c r="P64" i="2"/>
  <c r="Q64" i="2"/>
  <c r="R64" i="2"/>
  <c r="S64" i="2"/>
  <c r="T64" i="2"/>
  <c r="AA64" i="2"/>
  <c r="AB64" i="2"/>
  <c r="AC64" i="2"/>
  <c r="AD64" i="2"/>
  <c r="AE64" i="2"/>
  <c r="AF64" i="2"/>
  <c r="U64" i="2"/>
  <c r="V64" i="2"/>
  <c r="W64" i="2"/>
  <c r="X64" i="2"/>
  <c r="Y64" i="2"/>
  <c r="Z64" i="2"/>
  <c r="AG64" i="2"/>
  <c r="AH64" i="2"/>
  <c r="AI64" i="2"/>
  <c r="AJ64" i="2"/>
  <c r="AK64" i="2"/>
  <c r="AL64" i="2"/>
  <c r="O65" i="2"/>
  <c r="P65" i="2"/>
  <c r="Q65" i="2"/>
  <c r="R65" i="2"/>
  <c r="S65" i="2"/>
  <c r="T65" i="2"/>
  <c r="AA65" i="2"/>
  <c r="AB65" i="2"/>
  <c r="AC65" i="2"/>
  <c r="AD65" i="2"/>
  <c r="AE65" i="2"/>
  <c r="AF65" i="2"/>
  <c r="U65" i="2"/>
  <c r="V65" i="2"/>
  <c r="W65" i="2"/>
  <c r="X65" i="2"/>
  <c r="Y65" i="2"/>
  <c r="Z65" i="2"/>
  <c r="AG65" i="2"/>
  <c r="AH65" i="2"/>
  <c r="AI65" i="2"/>
  <c r="AJ65" i="2"/>
  <c r="AK65" i="2"/>
  <c r="AL65" i="2"/>
  <c r="O66" i="2"/>
  <c r="P66" i="2"/>
  <c r="Q66" i="2"/>
  <c r="R66" i="2"/>
  <c r="S66" i="2"/>
  <c r="T66" i="2"/>
  <c r="AA66" i="2"/>
  <c r="AB66" i="2"/>
  <c r="AC66" i="2"/>
  <c r="AD66" i="2"/>
  <c r="AE66" i="2"/>
  <c r="AF66" i="2"/>
  <c r="U66" i="2"/>
  <c r="V66" i="2"/>
  <c r="W66" i="2"/>
  <c r="X66" i="2"/>
  <c r="Y66" i="2"/>
  <c r="Z66" i="2"/>
  <c r="AG66" i="2"/>
  <c r="AH66" i="2"/>
  <c r="AI66" i="2"/>
  <c r="AJ66" i="2"/>
  <c r="AK66" i="2"/>
  <c r="AL66" i="2"/>
  <c r="O67" i="2"/>
  <c r="P67" i="2"/>
  <c r="Q67" i="2"/>
  <c r="R67" i="2"/>
  <c r="S67" i="2"/>
  <c r="T67" i="2"/>
  <c r="AA67" i="2"/>
  <c r="AB67" i="2"/>
  <c r="AC67" i="2"/>
  <c r="AD67" i="2"/>
  <c r="AE67" i="2"/>
  <c r="AF67" i="2"/>
  <c r="U67" i="2"/>
  <c r="V67" i="2"/>
  <c r="W67" i="2"/>
  <c r="X67" i="2"/>
  <c r="Y67" i="2"/>
  <c r="Z67" i="2"/>
  <c r="AG67" i="2"/>
  <c r="AH67" i="2"/>
  <c r="AI67" i="2"/>
  <c r="AJ67" i="2"/>
  <c r="AK67" i="2"/>
  <c r="AL67" i="2"/>
  <c r="O68" i="2"/>
  <c r="P68" i="2"/>
  <c r="Q68" i="2"/>
  <c r="R68" i="2"/>
  <c r="S68" i="2"/>
  <c r="AX68" i="2" s="1"/>
  <c r="T68" i="2"/>
  <c r="AA68" i="2"/>
  <c r="AB68" i="2"/>
  <c r="AC68" i="2"/>
  <c r="AD68" i="2"/>
  <c r="AE68" i="2"/>
  <c r="AF68" i="2"/>
  <c r="U68" i="2"/>
  <c r="V68" i="2"/>
  <c r="W68" i="2"/>
  <c r="X68" i="2"/>
  <c r="Y68" i="2"/>
  <c r="Z68" i="2"/>
  <c r="AG68" i="2"/>
  <c r="AH68" i="2"/>
  <c r="AI68" i="2"/>
  <c r="AJ68" i="2"/>
  <c r="AK68" i="2"/>
  <c r="AL68" i="2"/>
  <c r="O69" i="2"/>
  <c r="P69" i="2"/>
  <c r="Q69" i="2"/>
  <c r="R69" i="2"/>
  <c r="S69" i="2"/>
  <c r="T69" i="2"/>
  <c r="AA69" i="2"/>
  <c r="AB69" i="2"/>
  <c r="AC69" i="2"/>
  <c r="AD69" i="2"/>
  <c r="AE69" i="2"/>
  <c r="AF69" i="2"/>
  <c r="U69" i="2"/>
  <c r="V69" i="2"/>
  <c r="W69" i="2"/>
  <c r="X69" i="2"/>
  <c r="Y69" i="2"/>
  <c r="Z69" i="2"/>
  <c r="AG69" i="2"/>
  <c r="AH69" i="2"/>
  <c r="AI69" i="2"/>
  <c r="AJ69" i="2"/>
  <c r="AK69" i="2"/>
  <c r="AL69" i="2"/>
  <c r="O70" i="2"/>
  <c r="P70" i="2"/>
  <c r="Q70" i="2"/>
  <c r="R70" i="2"/>
  <c r="S70" i="2"/>
  <c r="T70" i="2"/>
  <c r="AA70" i="2"/>
  <c r="AB70" i="2"/>
  <c r="AC70" i="2"/>
  <c r="AD70" i="2"/>
  <c r="AE70" i="2"/>
  <c r="AF70" i="2"/>
  <c r="U70" i="2"/>
  <c r="V70" i="2"/>
  <c r="W70" i="2"/>
  <c r="X70" i="2"/>
  <c r="Y70" i="2"/>
  <c r="Z70" i="2"/>
  <c r="AG70" i="2"/>
  <c r="AH70" i="2"/>
  <c r="AI70" i="2"/>
  <c r="AJ70" i="2"/>
  <c r="AK70" i="2"/>
  <c r="AL70" i="2"/>
  <c r="O71" i="2"/>
  <c r="P71" i="2"/>
  <c r="Q71" i="2"/>
  <c r="R71" i="2"/>
  <c r="S71" i="2"/>
  <c r="T71" i="2"/>
  <c r="AA71" i="2"/>
  <c r="AB71" i="2"/>
  <c r="AC71" i="2"/>
  <c r="AD71" i="2"/>
  <c r="AE71" i="2"/>
  <c r="AF71" i="2"/>
  <c r="U71" i="2"/>
  <c r="V71" i="2"/>
  <c r="W71" i="2"/>
  <c r="X71" i="2"/>
  <c r="Y71" i="2"/>
  <c r="Z71" i="2"/>
  <c r="AG71" i="2"/>
  <c r="AH71" i="2"/>
  <c r="AI71" i="2"/>
  <c r="AJ71" i="2"/>
  <c r="AK71" i="2"/>
  <c r="AL71" i="2"/>
  <c r="O72" i="2"/>
  <c r="P72" i="2"/>
  <c r="Q72" i="2"/>
  <c r="R72" i="2"/>
  <c r="S72" i="2"/>
  <c r="T72" i="2"/>
  <c r="AA72" i="2"/>
  <c r="AB72" i="2"/>
  <c r="AC72" i="2"/>
  <c r="AD72" i="2"/>
  <c r="AE72" i="2"/>
  <c r="AF72" i="2"/>
  <c r="U72" i="2"/>
  <c r="V72" i="2"/>
  <c r="W72" i="2"/>
  <c r="X72" i="2"/>
  <c r="Y72" i="2"/>
  <c r="Z72" i="2"/>
  <c r="AG72" i="2"/>
  <c r="AH72" i="2"/>
  <c r="AI72" i="2"/>
  <c r="AJ72" i="2"/>
  <c r="AK72" i="2"/>
  <c r="AL72" i="2"/>
  <c r="O73" i="2"/>
  <c r="P73" i="2"/>
  <c r="Q73" i="2"/>
  <c r="R73" i="2"/>
  <c r="S73" i="2"/>
  <c r="T73" i="2"/>
  <c r="AA73" i="2"/>
  <c r="AB73" i="2"/>
  <c r="AC73" i="2"/>
  <c r="AD73" i="2"/>
  <c r="AE73" i="2"/>
  <c r="AF73" i="2"/>
  <c r="U73" i="2"/>
  <c r="V73" i="2"/>
  <c r="W73" i="2"/>
  <c r="X73" i="2"/>
  <c r="Y73" i="2"/>
  <c r="Z73" i="2"/>
  <c r="AG73" i="2"/>
  <c r="AH73" i="2"/>
  <c r="AI73" i="2"/>
  <c r="AJ73" i="2"/>
  <c r="AK73" i="2"/>
  <c r="AL73" i="2"/>
  <c r="O74" i="2"/>
  <c r="P74" i="2"/>
  <c r="Q74" i="2"/>
  <c r="R74" i="2"/>
  <c r="S74" i="2"/>
  <c r="T74" i="2"/>
  <c r="AA74" i="2"/>
  <c r="AB74" i="2"/>
  <c r="AC74" i="2"/>
  <c r="AD74" i="2"/>
  <c r="AE74" i="2"/>
  <c r="AF74" i="2"/>
  <c r="U74" i="2"/>
  <c r="V74" i="2"/>
  <c r="W74" i="2"/>
  <c r="X74" i="2"/>
  <c r="Y74" i="2"/>
  <c r="Z74" i="2"/>
  <c r="AG74" i="2"/>
  <c r="AH74" i="2"/>
  <c r="AI74" i="2"/>
  <c r="AJ74" i="2"/>
  <c r="AK74" i="2"/>
  <c r="AL74" i="2"/>
  <c r="O75" i="2"/>
  <c r="P75" i="2"/>
  <c r="Q75" i="2"/>
  <c r="R75" i="2"/>
  <c r="S75" i="2"/>
  <c r="T75" i="2"/>
  <c r="AA75" i="2"/>
  <c r="AB75" i="2"/>
  <c r="AC75" i="2"/>
  <c r="AD75" i="2"/>
  <c r="AE75" i="2"/>
  <c r="AF75" i="2"/>
  <c r="U75" i="2"/>
  <c r="V75" i="2"/>
  <c r="W75" i="2"/>
  <c r="X75" i="2"/>
  <c r="Y75" i="2"/>
  <c r="Z75" i="2"/>
  <c r="AG75" i="2"/>
  <c r="AH75" i="2"/>
  <c r="AI75" i="2"/>
  <c r="AJ75" i="2"/>
  <c r="AK75" i="2"/>
  <c r="AL75" i="2"/>
  <c r="O76" i="2"/>
  <c r="P76" i="2"/>
  <c r="Q76" i="2"/>
  <c r="R76" i="2"/>
  <c r="S76" i="2"/>
  <c r="T76" i="2"/>
  <c r="AA76" i="2"/>
  <c r="AB76" i="2"/>
  <c r="AC76" i="2"/>
  <c r="AD76" i="2"/>
  <c r="AE76" i="2"/>
  <c r="AF76" i="2"/>
  <c r="U76" i="2"/>
  <c r="V76" i="2"/>
  <c r="W76" i="2"/>
  <c r="X76" i="2"/>
  <c r="Y76" i="2"/>
  <c r="Z76" i="2"/>
  <c r="AG76" i="2"/>
  <c r="AH76" i="2"/>
  <c r="AI76" i="2"/>
  <c r="AJ76" i="2"/>
  <c r="AK76" i="2"/>
  <c r="AL76" i="2"/>
  <c r="O78" i="2"/>
  <c r="P78" i="2"/>
  <c r="Q78" i="2"/>
  <c r="R78" i="2"/>
  <c r="S78" i="2"/>
  <c r="T78" i="2"/>
  <c r="AA78" i="2"/>
  <c r="AB78" i="2"/>
  <c r="AC78" i="2"/>
  <c r="AD78" i="2"/>
  <c r="AE78" i="2"/>
  <c r="AX78" i="2" s="1"/>
  <c r="AF78" i="2"/>
  <c r="U78" i="2"/>
  <c r="V78" i="2"/>
  <c r="W78" i="2"/>
  <c r="X78" i="2"/>
  <c r="Y78" i="2"/>
  <c r="Z78" i="2"/>
  <c r="AG78" i="2"/>
  <c r="AH78" i="2"/>
  <c r="AI78" i="2"/>
  <c r="AJ78" i="2"/>
  <c r="AK78" i="2"/>
  <c r="AL78" i="2"/>
  <c r="O79" i="2"/>
  <c r="P79" i="2"/>
  <c r="Q79" i="2"/>
  <c r="R79" i="2"/>
  <c r="S79" i="2"/>
  <c r="T79" i="2"/>
  <c r="AA79" i="2"/>
  <c r="AB79" i="2"/>
  <c r="AC79" i="2"/>
  <c r="AD79" i="2"/>
  <c r="AE79" i="2"/>
  <c r="AF79" i="2"/>
  <c r="U79" i="2"/>
  <c r="V79" i="2"/>
  <c r="W79" i="2"/>
  <c r="X79" i="2"/>
  <c r="Y79" i="2"/>
  <c r="Z79" i="2"/>
  <c r="AG79" i="2"/>
  <c r="AH79" i="2"/>
  <c r="AI79" i="2"/>
  <c r="AJ79" i="2"/>
  <c r="AK79" i="2"/>
  <c r="AL79" i="2"/>
  <c r="O80" i="2"/>
  <c r="P80" i="2"/>
  <c r="Q80" i="2"/>
  <c r="R80" i="2"/>
  <c r="S80" i="2"/>
  <c r="T80" i="2"/>
  <c r="AA80" i="2"/>
  <c r="AB80" i="2"/>
  <c r="AC80" i="2"/>
  <c r="AD80" i="2"/>
  <c r="AE80" i="2"/>
  <c r="AX80" i="2" s="1"/>
  <c r="AF80" i="2"/>
  <c r="U80" i="2"/>
  <c r="V80" i="2"/>
  <c r="W80" i="2"/>
  <c r="X80" i="2"/>
  <c r="Y80" i="2"/>
  <c r="Z80" i="2"/>
  <c r="AG80" i="2"/>
  <c r="AH80" i="2"/>
  <c r="AI80" i="2"/>
  <c r="AJ80" i="2"/>
  <c r="AK80" i="2"/>
  <c r="AL80" i="2"/>
  <c r="O81" i="2"/>
  <c r="P81" i="2"/>
  <c r="Q81" i="2"/>
  <c r="R81" i="2"/>
  <c r="S81" i="2"/>
  <c r="T81" i="2"/>
  <c r="AA81" i="2"/>
  <c r="AB81" i="2"/>
  <c r="AC81" i="2"/>
  <c r="AD81" i="2"/>
  <c r="AW81" i="2" s="1"/>
  <c r="AE81" i="2"/>
  <c r="AF81" i="2"/>
  <c r="U81" i="2"/>
  <c r="V81" i="2"/>
  <c r="W81" i="2"/>
  <c r="X81" i="2"/>
  <c r="Y81" i="2"/>
  <c r="Z81" i="2"/>
  <c r="AG81" i="2"/>
  <c r="AH81" i="2"/>
  <c r="AI81" i="2"/>
  <c r="AJ81" i="2"/>
  <c r="AK81" i="2"/>
  <c r="AL81" i="2"/>
  <c r="O82" i="2"/>
  <c r="P82" i="2"/>
  <c r="Q82" i="2"/>
  <c r="R82" i="2"/>
  <c r="S82" i="2"/>
  <c r="T82" i="2"/>
  <c r="AA82" i="2"/>
  <c r="AB82" i="2"/>
  <c r="AC82" i="2"/>
  <c r="AD82" i="2"/>
  <c r="AW82" i="2" s="1"/>
  <c r="AE82" i="2"/>
  <c r="AX82" i="2" s="1"/>
  <c r="AF82" i="2"/>
  <c r="U82" i="2"/>
  <c r="V82" i="2"/>
  <c r="W82" i="2"/>
  <c r="X82" i="2"/>
  <c r="Y82" i="2"/>
  <c r="Z82" i="2"/>
  <c r="AG82" i="2"/>
  <c r="AH82" i="2"/>
  <c r="AI82" i="2"/>
  <c r="AJ82" i="2"/>
  <c r="AK82" i="2"/>
  <c r="AL82" i="2"/>
  <c r="O83" i="2"/>
  <c r="P83" i="2"/>
  <c r="Q83" i="2"/>
  <c r="R83" i="2"/>
  <c r="S83" i="2"/>
  <c r="T83" i="2"/>
  <c r="AA83" i="2"/>
  <c r="AB83" i="2"/>
  <c r="AC83" i="2"/>
  <c r="AD83" i="2"/>
  <c r="AW83" i="2" s="1"/>
  <c r="AE83" i="2"/>
  <c r="AX83" i="2" s="1"/>
  <c r="AF83" i="2"/>
  <c r="U83" i="2"/>
  <c r="V83" i="2"/>
  <c r="W83" i="2"/>
  <c r="X83" i="2"/>
  <c r="Y83" i="2"/>
  <c r="Z83" i="2"/>
  <c r="AG83" i="2"/>
  <c r="AH83" i="2"/>
  <c r="AI83" i="2"/>
  <c r="AJ83" i="2"/>
  <c r="AK83" i="2"/>
  <c r="AL83" i="2"/>
  <c r="O84" i="2"/>
  <c r="P84" i="2"/>
  <c r="Q84" i="2"/>
  <c r="AV84" i="2" s="1"/>
  <c r="R84" i="2"/>
  <c r="S84" i="2"/>
  <c r="T84" i="2"/>
  <c r="AA84" i="2"/>
  <c r="AB84" i="2"/>
  <c r="AC84" i="2"/>
  <c r="AD84" i="2"/>
  <c r="AW84" i="2" s="1"/>
  <c r="AE84" i="2"/>
  <c r="AF84" i="2"/>
  <c r="U84" i="2"/>
  <c r="V84" i="2"/>
  <c r="W84" i="2"/>
  <c r="X84" i="2"/>
  <c r="Y84" i="2"/>
  <c r="Z84" i="2"/>
  <c r="AG84" i="2"/>
  <c r="AH84" i="2"/>
  <c r="AI84" i="2"/>
  <c r="AJ84" i="2"/>
  <c r="AK84" i="2"/>
  <c r="AL84" i="2"/>
  <c r="AL62" i="2"/>
  <c r="AK62" i="2"/>
  <c r="AJ62" i="2"/>
  <c r="AI62" i="2"/>
  <c r="AH62" i="2"/>
  <c r="AG62" i="2"/>
  <c r="Z62" i="2"/>
  <c r="Y62" i="2"/>
  <c r="X62" i="2"/>
  <c r="W62" i="2"/>
  <c r="V62" i="2"/>
  <c r="U62" i="2"/>
  <c r="AF62" i="2"/>
  <c r="AE62" i="2"/>
  <c r="AD62" i="2"/>
  <c r="AC62" i="2"/>
  <c r="AB62" i="2"/>
  <c r="AA62" i="2"/>
  <c r="T62" i="2"/>
  <c r="S62" i="2"/>
  <c r="R62" i="2"/>
  <c r="Q62" i="2"/>
  <c r="P62" i="2"/>
  <c r="O62" i="2"/>
  <c r="O53" i="2"/>
  <c r="P53" i="2"/>
  <c r="Q53" i="2"/>
  <c r="R53" i="2"/>
  <c r="S53" i="2"/>
  <c r="T53" i="2"/>
  <c r="AA53" i="2"/>
  <c r="AB53" i="2"/>
  <c r="AC53" i="2"/>
  <c r="AV53" i="2" s="1"/>
  <c r="AD53" i="2"/>
  <c r="AE53" i="2"/>
  <c r="AF53" i="2"/>
  <c r="AY53" i="2" s="1"/>
  <c r="U53" i="2"/>
  <c r="V53" i="2"/>
  <c r="W53" i="2"/>
  <c r="X53" i="2"/>
  <c r="Y53" i="2"/>
  <c r="Z53" i="2"/>
  <c r="AG53" i="2"/>
  <c r="AH53" i="2"/>
  <c r="AI53" i="2"/>
  <c r="AJ53" i="2"/>
  <c r="AK53" i="2"/>
  <c r="AL53" i="2"/>
  <c r="O54" i="2"/>
  <c r="P54" i="2"/>
  <c r="Q54" i="2"/>
  <c r="R54" i="2"/>
  <c r="S54" i="2"/>
  <c r="T54" i="2"/>
  <c r="AA54" i="2"/>
  <c r="AB54" i="2"/>
  <c r="AU54" i="2" s="1"/>
  <c r="AC54" i="2"/>
  <c r="AV54" i="2" s="1"/>
  <c r="AD54" i="2"/>
  <c r="AE54" i="2"/>
  <c r="AF54" i="2"/>
  <c r="U54" i="2"/>
  <c r="V54" i="2"/>
  <c r="W54" i="2"/>
  <c r="X54" i="2"/>
  <c r="Y54" i="2"/>
  <c r="Z54" i="2"/>
  <c r="AG54" i="2"/>
  <c r="AH54" i="2"/>
  <c r="AI54" i="2"/>
  <c r="AJ54" i="2"/>
  <c r="AK54" i="2"/>
  <c r="AL54" i="2"/>
  <c r="O55" i="2"/>
  <c r="P55" i="2"/>
  <c r="Q55" i="2"/>
  <c r="R55" i="2"/>
  <c r="S55" i="2"/>
  <c r="T55" i="2"/>
  <c r="AA55" i="2"/>
  <c r="AT55" i="2" s="1"/>
  <c r="AB55" i="2"/>
  <c r="AU55" i="2" s="1"/>
  <c r="AC55" i="2"/>
  <c r="AD55" i="2"/>
  <c r="AE55" i="2"/>
  <c r="AF55" i="2"/>
  <c r="U55" i="2"/>
  <c r="V55" i="2"/>
  <c r="W55" i="2"/>
  <c r="X55" i="2"/>
  <c r="Y55" i="2"/>
  <c r="Z55" i="2"/>
  <c r="AY55" i="2" s="1"/>
  <c r="AG55" i="2"/>
  <c r="AH55" i="2"/>
  <c r="AI55" i="2"/>
  <c r="AJ55" i="2"/>
  <c r="AK55" i="2"/>
  <c r="AL55" i="2"/>
  <c r="O56" i="2"/>
  <c r="P56" i="2"/>
  <c r="Q56" i="2"/>
  <c r="R56" i="2"/>
  <c r="S56" i="2"/>
  <c r="T56" i="2"/>
  <c r="AA56" i="2"/>
  <c r="AT56" i="2" s="1"/>
  <c r="AB56" i="2"/>
  <c r="AC56" i="2"/>
  <c r="AD56" i="2"/>
  <c r="AE56" i="2"/>
  <c r="AF56" i="2"/>
  <c r="U56" i="2"/>
  <c r="V56" i="2"/>
  <c r="W56" i="2"/>
  <c r="X56" i="2"/>
  <c r="Y56" i="2"/>
  <c r="Z56" i="2"/>
  <c r="AG56" i="2"/>
  <c r="AH56" i="2"/>
  <c r="AI56" i="2"/>
  <c r="AJ56" i="2"/>
  <c r="AK56" i="2"/>
  <c r="AL56" i="2"/>
  <c r="AY57" i="2"/>
  <c r="O58" i="2"/>
  <c r="P58" i="2"/>
  <c r="Q58" i="2"/>
  <c r="R58" i="2"/>
  <c r="S58" i="2"/>
  <c r="AX58" i="2" s="1"/>
  <c r="T58" i="2"/>
  <c r="AA58" i="2"/>
  <c r="AB58" i="2"/>
  <c r="AC58" i="2"/>
  <c r="AD58" i="2"/>
  <c r="AE58" i="2"/>
  <c r="AF58" i="2"/>
  <c r="U58" i="2"/>
  <c r="V58" i="2"/>
  <c r="W58" i="2"/>
  <c r="AV58" i="2" s="1"/>
  <c r="X58" i="2"/>
  <c r="AW58" i="2" s="1"/>
  <c r="Y58" i="2"/>
  <c r="Z58" i="2"/>
  <c r="AG58" i="2"/>
  <c r="AH58" i="2"/>
  <c r="AI58" i="2"/>
  <c r="AJ58" i="2"/>
  <c r="AK58" i="2"/>
  <c r="AL58" i="2"/>
  <c r="O59" i="2"/>
  <c r="P59" i="2"/>
  <c r="Q59" i="2"/>
  <c r="AV59" i="2" s="1"/>
  <c r="R59" i="2"/>
  <c r="S59" i="2"/>
  <c r="T59" i="2"/>
  <c r="AA59" i="2"/>
  <c r="AB59" i="2"/>
  <c r="AC59" i="2"/>
  <c r="AD59" i="2"/>
  <c r="AE59" i="2"/>
  <c r="AF59" i="2"/>
  <c r="U59" i="2"/>
  <c r="AT59" i="2" s="1"/>
  <c r="V59" i="2"/>
  <c r="W59" i="2"/>
  <c r="X59" i="2"/>
  <c r="Y59" i="2"/>
  <c r="Z59" i="2"/>
  <c r="AG59" i="2"/>
  <c r="AH59" i="2"/>
  <c r="AI59" i="2"/>
  <c r="AJ59" i="2"/>
  <c r="AK59" i="2"/>
  <c r="AX59" i="2" s="1"/>
  <c r="AL59" i="2"/>
  <c r="AY59" i="2" s="1"/>
  <c r="O60" i="2"/>
  <c r="AT60" i="2" s="1"/>
  <c r="P60" i="2"/>
  <c r="Q60" i="2"/>
  <c r="R60" i="2"/>
  <c r="S60" i="2"/>
  <c r="AX60" i="2" s="1"/>
  <c r="T60" i="2"/>
  <c r="AA60" i="2"/>
  <c r="AB60" i="2"/>
  <c r="AC60" i="2"/>
  <c r="AD60" i="2"/>
  <c r="AE60" i="2"/>
  <c r="AF60" i="2"/>
  <c r="AY60" i="2" s="1"/>
  <c r="U60" i="2"/>
  <c r="V60" i="2"/>
  <c r="W60" i="2"/>
  <c r="X60" i="2"/>
  <c r="Y60" i="2"/>
  <c r="Z60" i="2"/>
  <c r="AG60" i="2"/>
  <c r="AH60" i="2"/>
  <c r="AI60" i="2"/>
  <c r="AJ60" i="2"/>
  <c r="AK60" i="2"/>
  <c r="AL60" i="2"/>
  <c r="AL52" i="2"/>
  <c r="AK52" i="2"/>
  <c r="AJ52" i="2"/>
  <c r="AI52" i="2"/>
  <c r="AH52" i="2"/>
  <c r="AG52" i="2"/>
  <c r="Z52" i="2"/>
  <c r="Y52" i="2"/>
  <c r="X52" i="2"/>
  <c r="W52" i="2"/>
  <c r="V52" i="2"/>
  <c r="U52" i="2"/>
  <c r="AT52" i="2" s="1"/>
  <c r="AF52" i="2"/>
  <c r="AE52" i="2"/>
  <c r="AD52" i="2"/>
  <c r="AC52" i="2"/>
  <c r="AB52" i="2"/>
  <c r="AA52" i="2"/>
  <c r="T52" i="2"/>
  <c r="S52" i="2"/>
  <c r="R52" i="2"/>
  <c r="Q52" i="2"/>
  <c r="P52" i="2"/>
  <c r="AU52" i="2"/>
  <c r="O52" i="2"/>
  <c r="O43" i="2"/>
  <c r="P43" i="2"/>
  <c r="Q43" i="2"/>
  <c r="R43" i="2"/>
  <c r="S43" i="2"/>
  <c r="T43" i="2"/>
  <c r="AA43" i="2"/>
  <c r="AB43" i="2"/>
  <c r="AC43" i="2"/>
  <c r="AD43" i="2"/>
  <c r="AW43" i="2" s="1"/>
  <c r="AE43" i="2"/>
  <c r="AF43" i="2"/>
  <c r="U43" i="2"/>
  <c r="V43" i="2"/>
  <c r="W43" i="2"/>
  <c r="X43" i="2"/>
  <c r="Y43" i="2"/>
  <c r="Z43" i="2"/>
  <c r="AG43" i="2"/>
  <c r="AH43" i="2"/>
  <c r="AI43" i="2"/>
  <c r="AJ43" i="2"/>
  <c r="AK43" i="2"/>
  <c r="AL43" i="2"/>
  <c r="O44" i="2"/>
  <c r="P44" i="2"/>
  <c r="Q44" i="2"/>
  <c r="R44" i="2"/>
  <c r="S44" i="2"/>
  <c r="AX44" i="2" s="1"/>
  <c r="T44" i="2"/>
  <c r="AA44" i="2"/>
  <c r="AB44" i="2"/>
  <c r="AC44" i="2"/>
  <c r="AD44" i="2"/>
  <c r="AW44" i="2" s="1"/>
  <c r="AE44" i="2"/>
  <c r="AF44" i="2"/>
  <c r="U44" i="2"/>
  <c r="V44" i="2"/>
  <c r="W44" i="2"/>
  <c r="X44" i="2"/>
  <c r="Y44" i="2"/>
  <c r="Z44" i="2"/>
  <c r="AG44" i="2"/>
  <c r="AH44" i="2"/>
  <c r="AI44" i="2"/>
  <c r="AV44" i="2" s="1"/>
  <c r="AJ44" i="2"/>
  <c r="AK44" i="2"/>
  <c r="AL44" i="2"/>
  <c r="O45" i="2"/>
  <c r="P45" i="2"/>
  <c r="Q45" i="2"/>
  <c r="R45" i="2"/>
  <c r="S45" i="2"/>
  <c r="T45" i="2"/>
  <c r="AA45" i="2"/>
  <c r="AB45" i="2"/>
  <c r="AC45" i="2"/>
  <c r="AD45" i="2"/>
  <c r="AE45" i="2"/>
  <c r="AF45" i="2"/>
  <c r="U45" i="2"/>
  <c r="V45" i="2"/>
  <c r="W45" i="2"/>
  <c r="X45" i="2"/>
  <c r="Y45" i="2"/>
  <c r="Z45" i="2"/>
  <c r="AG45" i="2"/>
  <c r="AH45" i="2"/>
  <c r="AI45" i="2"/>
  <c r="AJ45" i="2"/>
  <c r="AK45" i="2"/>
  <c r="AL45" i="2"/>
  <c r="O46" i="2"/>
  <c r="P46" i="2"/>
  <c r="Q46" i="2"/>
  <c r="R46" i="2"/>
  <c r="S46" i="2"/>
  <c r="T46" i="2"/>
  <c r="AA46" i="2"/>
  <c r="AB46" i="2"/>
  <c r="AC46" i="2"/>
  <c r="AV46" i="2" s="1"/>
  <c r="AD46" i="2"/>
  <c r="AW46" i="2" s="1"/>
  <c r="AE46" i="2"/>
  <c r="AF46" i="2"/>
  <c r="U46" i="2"/>
  <c r="V46" i="2"/>
  <c r="W46" i="2"/>
  <c r="X46" i="2"/>
  <c r="Y46" i="2"/>
  <c r="Z46" i="2"/>
  <c r="AG46" i="2"/>
  <c r="AH46" i="2"/>
  <c r="AI46" i="2"/>
  <c r="AJ46" i="2"/>
  <c r="AK46" i="2"/>
  <c r="AL46" i="2"/>
  <c r="AX47" i="2"/>
  <c r="O48" i="2"/>
  <c r="P48" i="2"/>
  <c r="Q48" i="2"/>
  <c r="R48" i="2"/>
  <c r="S48" i="2"/>
  <c r="T48" i="2"/>
  <c r="AA48" i="2"/>
  <c r="AB48" i="2"/>
  <c r="AC48" i="2"/>
  <c r="AV48" i="2" s="1"/>
  <c r="AD48" i="2"/>
  <c r="AE48" i="2"/>
  <c r="AF48" i="2"/>
  <c r="U48" i="2"/>
  <c r="V48" i="2"/>
  <c r="W48" i="2"/>
  <c r="X48" i="2"/>
  <c r="Y48" i="2"/>
  <c r="Z48" i="2"/>
  <c r="AG48" i="2"/>
  <c r="AH48" i="2"/>
  <c r="AI48" i="2"/>
  <c r="AJ48" i="2"/>
  <c r="AK48" i="2"/>
  <c r="AL48" i="2"/>
  <c r="O49" i="2"/>
  <c r="P49" i="2"/>
  <c r="Q49" i="2"/>
  <c r="R49" i="2"/>
  <c r="AW49" i="2" s="1"/>
  <c r="S49" i="2"/>
  <c r="T49" i="2"/>
  <c r="AA49" i="2"/>
  <c r="AB49" i="2"/>
  <c r="AC49" i="2"/>
  <c r="AV49" i="2" s="1"/>
  <c r="AD49" i="2"/>
  <c r="AE49" i="2"/>
  <c r="AF49" i="2"/>
  <c r="U49" i="2"/>
  <c r="V49" i="2"/>
  <c r="W49" i="2"/>
  <c r="X49" i="2"/>
  <c r="Y49" i="2"/>
  <c r="Z49" i="2"/>
  <c r="AY49" i="2" s="1"/>
  <c r="AG49" i="2"/>
  <c r="AH49" i="2"/>
  <c r="AI49" i="2"/>
  <c r="AJ49" i="2"/>
  <c r="AK49" i="2"/>
  <c r="AL49" i="2"/>
  <c r="O50" i="2"/>
  <c r="P50" i="2"/>
  <c r="Q50" i="2"/>
  <c r="R50" i="2"/>
  <c r="S50" i="2"/>
  <c r="T50" i="2"/>
  <c r="AA50" i="2"/>
  <c r="AB50" i="2"/>
  <c r="AC50" i="2"/>
  <c r="AD50" i="2"/>
  <c r="AE50" i="2"/>
  <c r="AF50" i="2"/>
  <c r="U50" i="2"/>
  <c r="V50" i="2"/>
  <c r="W50" i="2"/>
  <c r="X50" i="2"/>
  <c r="Y50" i="2"/>
  <c r="Z50" i="2"/>
  <c r="AG50" i="2"/>
  <c r="AH50" i="2"/>
  <c r="AI50" i="2"/>
  <c r="AJ50" i="2"/>
  <c r="AK50" i="2"/>
  <c r="AL50" i="2"/>
  <c r="AL42" i="2"/>
  <c r="AK42" i="2"/>
  <c r="AJ42" i="2"/>
  <c r="AI42" i="2"/>
  <c r="AH42" i="2"/>
  <c r="AG42" i="2"/>
  <c r="Z42" i="2"/>
  <c r="Y42" i="2"/>
  <c r="X42" i="2"/>
  <c r="W42" i="2"/>
  <c r="V42" i="2"/>
  <c r="U42" i="2"/>
  <c r="AF42" i="2"/>
  <c r="AE42" i="2"/>
  <c r="AD42" i="2"/>
  <c r="AC42" i="2"/>
  <c r="AB42" i="2"/>
  <c r="AA42" i="2"/>
  <c r="T42" i="2"/>
  <c r="S42" i="2"/>
  <c r="R42" i="2"/>
  <c r="Q42" i="2"/>
  <c r="P42" i="2"/>
  <c r="O42" i="2"/>
  <c r="O34" i="2"/>
  <c r="P34" i="2"/>
  <c r="Q34" i="2"/>
  <c r="R34" i="2"/>
  <c r="S34" i="2"/>
  <c r="T34" i="2"/>
  <c r="AA34" i="2"/>
  <c r="AB34" i="2"/>
  <c r="AC34" i="2"/>
  <c r="AD34" i="2"/>
  <c r="AE34" i="2"/>
  <c r="AF34" i="2"/>
  <c r="U34" i="2"/>
  <c r="V34" i="2"/>
  <c r="W34" i="2"/>
  <c r="X34" i="2"/>
  <c r="Y34" i="2"/>
  <c r="Z34" i="2"/>
  <c r="AG34" i="2"/>
  <c r="AH34" i="2"/>
  <c r="AI34" i="2"/>
  <c r="AJ34" i="2"/>
  <c r="AK34" i="2"/>
  <c r="AL34" i="2"/>
  <c r="O35" i="2"/>
  <c r="P35" i="2"/>
  <c r="Q35" i="2"/>
  <c r="R35" i="2"/>
  <c r="S35" i="2"/>
  <c r="T35" i="2"/>
  <c r="AA35" i="2"/>
  <c r="AB35" i="2"/>
  <c r="AC35" i="2"/>
  <c r="AD35" i="2"/>
  <c r="AE35" i="2"/>
  <c r="AF35" i="2"/>
  <c r="U35" i="2"/>
  <c r="V35" i="2"/>
  <c r="W35" i="2"/>
  <c r="X35" i="2"/>
  <c r="Y35" i="2"/>
  <c r="Z35" i="2"/>
  <c r="AG35" i="2"/>
  <c r="AH35" i="2"/>
  <c r="AI35" i="2"/>
  <c r="AJ35" i="2"/>
  <c r="AK35" i="2"/>
  <c r="AL35" i="2"/>
  <c r="O36" i="2"/>
  <c r="P36" i="2"/>
  <c r="Q36" i="2"/>
  <c r="R36" i="2"/>
  <c r="S36" i="2"/>
  <c r="T36" i="2"/>
  <c r="AA36" i="2"/>
  <c r="AB36" i="2"/>
  <c r="AC36" i="2"/>
  <c r="AD36" i="2"/>
  <c r="AE36" i="2"/>
  <c r="AF36" i="2"/>
  <c r="U36" i="2"/>
  <c r="V36" i="2"/>
  <c r="W36" i="2"/>
  <c r="X36" i="2"/>
  <c r="Y36" i="2"/>
  <c r="Z36" i="2"/>
  <c r="AG36" i="2"/>
  <c r="AH36" i="2"/>
  <c r="AI36" i="2"/>
  <c r="AJ36" i="2"/>
  <c r="AK36" i="2"/>
  <c r="AL36" i="2"/>
  <c r="AR36" i="2"/>
  <c r="AY37" i="2"/>
  <c r="O38" i="2"/>
  <c r="P38" i="2"/>
  <c r="AU38" i="2" s="1"/>
  <c r="Q38" i="2"/>
  <c r="AV38" i="2" s="1"/>
  <c r="R38" i="2"/>
  <c r="S38" i="2"/>
  <c r="T38" i="2"/>
  <c r="AA38" i="2"/>
  <c r="AB38" i="2"/>
  <c r="AC38" i="2"/>
  <c r="AD38" i="2"/>
  <c r="AE38" i="2"/>
  <c r="AF38" i="2"/>
  <c r="U38" i="2"/>
  <c r="AT38" i="2" s="1"/>
  <c r="V38" i="2"/>
  <c r="W38" i="2"/>
  <c r="X38" i="2"/>
  <c r="Y38" i="2"/>
  <c r="Z38" i="2"/>
  <c r="AG38" i="2"/>
  <c r="AH38" i="2"/>
  <c r="AI38" i="2"/>
  <c r="AJ38" i="2"/>
  <c r="AK38" i="2"/>
  <c r="AL38" i="2"/>
  <c r="O39" i="2"/>
  <c r="AT39" i="2" s="1"/>
  <c r="P39" i="2"/>
  <c r="Q39" i="2"/>
  <c r="R39" i="2"/>
  <c r="S39" i="2"/>
  <c r="T39" i="2"/>
  <c r="AA39" i="2"/>
  <c r="AB39" i="2"/>
  <c r="AC39" i="2"/>
  <c r="AD39" i="2"/>
  <c r="AE39" i="2"/>
  <c r="AF39" i="2"/>
  <c r="U39" i="2"/>
  <c r="V39" i="2"/>
  <c r="W39" i="2"/>
  <c r="X39" i="2"/>
  <c r="Y39" i="2"/>
  <c r="Z39" i="2"/>
  <c r="AG39" i="2"/>
  <c r="AH39" i="2"/>
  <c r="AI39" i="2"/>
  <c r="AJ39" i="2"/>
  <c r="AK39" i="2"/>
  <c r="AL39" i="2"/>
  <c r="O40" i="2"/>
  <c r="P40" i="2"/>
  <c r="AU40" i="2" s="1"/>
  <c r="Q40" i="2"/>
  <c r="R40" i="2"/>
  <c r="S40" i="2"/>
  <c r="T40" i="2"/>
  <c r="AA40" i="2"/>
  <c r="AB40" i="2"/>
  <c r="AC40" i="2"/>
  <c r="AD40" i="2"/>
  <c r="AE40" i="2"/>
  <c r="AF40" i="2"/>
  <c r="U40" i="2"/>
  <c r="V40" i="2"/>
  <c r="W40" i="2"/>
  <c r="X40" i="2"/>
  <c r="AW40" i="2" s="1"/>
  <c r="Y40" i="2"/>
  <c r="Z40" i="2"/>
  <c r="AG40" i="2"/>
  <c r="AH40" i="2"/>
  <c r="AI40" i="2"/>
  <c r="AJ40" i="2"/>
  <c r="AK40" i="2"/>
  <c r="AL40" i="2"/>
  <c r="AL33" i="2"/>
  <c r="AK33" i="2"/>
  <c r="AJ33" i="2"/>
  <c r="AI33" i="2"/>
  <c r="AH33" i="2"/>
  <c r="AG33" i="2"/>
  <c r="Z33" i="2"/>
  <c r="Y33" i="2"/>
  <c r="X33" i="2"/>
  <c r="W33" i="2"/>
  <c r="V33" i="2"/>
  <c r="U33" i="2"/>
  <c r="AF33" i="2"/>
  <c r="AE33" i="2"/>
  <c r="AD33" i="2"/>
  <c r="AC33" i="2"/>
  <c r="AB33" i="2"/>
  <c r="AA33" i="2"/>
  <c r="T33" i="2"/>
  <c r="S33" i="2"/>
  <c r="R33" i="2"/>
  <c r="Q33" i="2"/>
  <c r="P33" i="2"/>
  <c r="O33" i="2"/>
  <c r="O8" i="2"/>
  <c r="P8" i="2"/>
  <c r="Q8" i="2"/>
  <c r="AV8" i="2" s="1"/>
  <c r="R8" i="2"/>
  <c r="S8" i="2"/>
  <c r="T8" i="2"/>
  <c r="AA8" i="2"/>
  <c r="AB8" i="2"/>
  <c r="AC8" i="2"/>
  <c r="AD8" i="2"/>
  <c r="AE8" i="2"/>
  <c r="AF8" i="2"/>
  <c r="AY8" i="2" s="1"/>
  <c r="U8" i="2"/>
  <c r="V8" i="2"/>
  <c r="W8" i="2"/>
  <c r="X8" i="2"/>
  <c r="Y8" i="2"/>
  <c r="Z8" i="2"/>
  <c r="AG8" i="2"/>
  <c r="AH8" i="2"/>
  <c r="AI8" i="2"/>
  <c r="AJ8" i="2"/>
  <c r="AW8" i="2" s="1"/>
  <c r="AK8" i="2"/>
  <c r="AL8" i="2"/>
  <c r="O9" i="2"/>
  <c r="P9" i="2"/>
  <c r="Q9" i="2"/>
  <c r="AV9" i="2" s="1"/>
  <c r="R9" i="2"/>
  <c r="S9" i="2"/>
  <c r="T9" i="2"/>
  <c r="AA9" i="2"/>
  <c r="AB9" i="2"/>
  <c r="AC9" i="2"/>
  <c r="AD9" i="2"/>
  <c r="AW9" i="2" s="1"/>
  <c r="AE9" i="2"/>
  <c r="AF9" i="2"/>
  <c r="U9" i="2"/>
  <c r="V9" i="2"/>
  <c r="W9" i="2"/>
  <c r="X9" i="2"/>
  <c r="Y9" i="2"/>
  <c r="Z9" i="2"/>
  <c r="AG9" i="2"/>
  <c r="AH9" i="2"/>
  <c r="AI9" i="2"/>
  <c r="AJ9" i="2"/>
  <c r="AK9" i="2"/>
  <c r="AL9" i="2"/>
  <c r="O10" i="2"/>
  <c r="AT10" i="2" s="1"/>
  <c r="P10" i="2"/>
  <c r="Q10" i="2"/>
  <c r="R10" i="2"/>
  <c r="AW10" i="2" s="1"/>
  <c r="S10" i="2"/>
  <c r="T10" i="2"/>
  <c r="AA10" i="2"/>
  <c r="AB10" i="2"/>
  <c r="AU10" i="2" s="1"/>
  <c r="AC10" i="2"/>
  <c r="AV10" i="2" s="1"/>
  <c r="AD10" i="2"/>
  <c r="AE10" i="2"/>
  <c r="AF10" i="2"/>
  <c r="U10" i="2"/>
  <c r="V10" i="2"/>
  <c r="W10" i="2"/>
  <c r="X10" i="2"/>
  <c r="Y10" i="2"/>
  <c r="Z10" i="2"/>
  <c r="AG10" i="2"/>
  <c r="AH10" i="2"/>
  <c r="AI10" i="2"/>
  <c r="AJ10" i="2"/>
  <c r="AK10" i="2"/>
  <c r="AL10" i="2"/>
  <c r="O11" i="2"/>
  <c r="P11" i="2"/>
  <c r="Q11" i="2"/>
  <c r="R11" i="2"/>
  <c r="S11" i="2"/>
  <c r="T11" i="2"/>
  <c r="AA11" i="2"/>
  <c r="AB11" i="2"/>
  <c r="AC11" i="2"/>
  <c r="AD11" i="2"/>
  <c r="AE11" i="2"/>
  <c r="AF11" i="2"/>
  <c r="U11" i="2"/>
  <c r="V11" i="2"/>
  <c r="W11" i="2"/>
  <c r="X11" i="2"/>
  <c r="Y11" i="2"/>
  <c r="Z11" i="2"/>
  <c r="AG11" i="2"/>
  <c r="AH11" i="2"/>
  <c r="AI11" i="2"/>
  <c r="AJ11" i="2"/>
  <c r="AK11" i="2"/>
  <c r="AL11" i="2"/>
  <c r="O12" i="2"/>
  <c r="P12" i="2"/>
  <c r="Q12" i="2"/>
  <c r="R12" i="2"/>
  <c r="S12" i="2"/>
  <c r="T12" i="2"/>
  <c r="AA12" i="2"/>
  <c r="AB12" i="2"/>
  <c r="AC12" i="2"/>
  <c r="AD12" i="2"/>
  <c r="AE12" i="2"/>
  <c r="AF12" i="2"/>
  <c r="U12" i="2"/>
  <c r="V12" i="2"/>
  <c r="W12" i="2"/>
  <c r="X12" i="2"/>
  <c r="Y12" i="2"/>
  <c r="Z12" i="2"/>
  <c r="AG12" i="2"/>
  <c r="AH12" i="2"/>
  <c r="AI12" i="2"/>
  <c r="AJ12" i="2"/>
  <c r="AW12" i="2" s="1"/>
  <c r="AK12" i="2"/>
  <c r="AL12" i="2"/>
  <c r="O13" i="2"/>
  <c r="P13" i="2"/>
  <c r="AU13" i="2" s="1"/>
  <c r="Q13" i="2"/>
  <c r="R13" i="2"/>
  <c r="S13" i="2"/>
  <c r="T13" i="2"/>
  <c r="AY13" i="2" s="1"/>
  <c r="AA13" i="2"/>
  <c r="AB13" i="2"/>
  <c r="AC13" i="2"/>
  <c r="AD13" i="2"/>
  <c r="AE13" i="2"/>
  <c r="AF13" i="2"/>
  <c r="U13" i="2"/>
  <c r="V13" i="2"/>
  <c r="W13" i="2"/>
  <c r="X13" i="2"/>
  <c r="AW13" i="2"/>
  <c r="Y13" i="2"/>
  <c r="Z13" i="2"/>
  <c r="AG13" i="2"/>
  <c r="AH13" i="2"/>
  <c r="AI13" i="2"/>
  <c r="AJ13" i="2"/>
  <c r="AK13" i="2"/>
  <c r="AL13" i="2"/>
  <c r="O14" i="2"/>
  <c r="P14" i="2"/>
  <c r="Q14" i="2"/>
  <c r="R14" i="2"/>
  <c r="AW14" i="2"/>
  <c r="S14" i="2"/>
  <c r="T14" i="2"/>
  <c r="AA14" i="2"/>
  <c r="AB14" i="2"/>
  <c r="AC14" i="2"/>
  <c r="AD14" i="2"/>
  <c r="AE14" i="2"/>
  <c r="AF14" i="2"/>
  <c r="U14" i="2"/>
  <c r="V14" i="2"/>
  <c r="W14" i="2"/>
  <c r="AV14" i="2"/>
  <c r="X14" i="2"/>
  <c r="Y14" i="2"/>
  <c r="Z14" i="2"/>
  <c r="AG14" i="2"/>
  <c r="AH14" i="2"/>
  <c r="AI14" i="2"/>
  <c r="AJ14" i="2"/>
  <c r="AK14" i="2"/>
  <c r="AL14" i="2"/>
  <c r="O15" i="2"/>
  <c r="P15" i="2"/>
  <c r="Q15" i="2"/>
  <c r="AV15" i="2" s="1"/>
  <c r="R15" i="2"/>
  <c r="S15" i="2"/>
  <c r="T15" i="2"/>
  <c r="AA15" i="2"/>
  <c r="AB15" i="2"/>
  <c r="AC15" i="2"/>
  <c r="AD15" i="2"/>
  <c r="AE15" i="2"/>
  <c r="AF15" i="2"/>
  <c r="U15" i="2"/>
  <c r="AT15" i="2" s="1"/>
  <c r="V15" i="2"/>
  <c r="W15" i="2"/>
  <c r="X15" i="2"/>
  <c r="Y15" i="2"/>
  <c r="Z15" i="2"/>
  <c r="AG15" i="2"/>
  <c r="AH15" i="2"/>
  <c r="AI15" i="2"/>
  <c r="AJ15" i="2"/>
  <c r="AK15" i="2"/>
  <c r="AL15" i="2"/>
  <c r="O16" i="2"/>
  <c r="P16" i="2"/>
  <c r="Q16" i="2"/>
  <c r="R16" i="2"/>
  <c r="S16" i="2"/>
  <c r="T16" i="2"/>
  <c r="AA16" i="2"/>
  <c r="AB16" i="2"/>
  <c r="AC16" i="2"/>
  <c r="AD16" i="2"/>
  <c r="AE16" i="2"/>
  <c r="AF16" i="2"/>
  <c r="U16" i="2"/>
  <c r="V16" i="2"/>
  <c r="W16" i="2"/>
  <c r="X16" i="2"/>
  <c r="Y16" i="2"/>
  <c r="Z16" i="2"/>
  <c r="AG16" i="2"/>
  <c r="AH16" i="2"/>
  <c r="AI16" i="2"/>
  <c r="AJ16" i="2"/>
  <c r="AK16" i="2"/>
  <c r="AL16" i="2"/>
  <c r="O17" i="2"/>
  <c r="P17" i="2"/>
  <c r="Q17" i="2"/>
  <c r="R17" i="2"/>
  <c r="S17" i="2"/>
  <c r="T17" i="2"/>
  <c r="AA17" i="2"/>
  <c r="AB17" i="2"/>
  <c r="AC17" i="2"/>
  <c r="AD17" i="2"/>
  <c r="AE17" i="2"/>
  <c r="AF17" i="2"/>
  <c r="U17" i="2"/>
  <c r="V17" i="2"/>
  <c r="W17" i="2"/>
  <c r="X17" i="2"/>
  <c r="Y17" i="2"/>
  <c r="Z17" i="2"/>
  <c r="AG17" i="2"/>
  <c r="AH17" i="2"/>
  <c r="AI17" i="2"/>
  <c r="AJ17" i="2"/>
  <c r="AK17" i="2"/>
  <c r="AL17" i="2"/>
  <c r="O18" i="2"/>
  <c r="P18" i="2"/>
  <c r="Q18" i="2"/>
  <c r="R18" i="2"/>
  <c r="S18" i="2"/>
  <c r="T18" i="2"/>
  <c r="AA18" i="2"/>
  <c r="AB18" i="2"/>
  <c r="AC18" i="2"/>
  <c r="AD18" i="2"/>
  <c r="AE18" i="2"/>
  <c r="AF18" i="2"/>
  <c r="U18" i="2"/>
  <c r="V18" i="2"/>
  <c r="W18" i="2"/>
  <c r="X18" i="2"/>
  <c r="Y18" i="2"/>
  <c r="Z18" i="2"/>
  <c r="AG18" i="2"/>
  <c r="AH18" i="2"/>
  <c r="AI18" i="2"/>
  <c r="AJ18" i="2"/>
  <c r="AK18" i="2"/>
  <c r="AL18" i="2"/>
  <c r="O19" i="2"/>
  <c r="P19" i="2"/>
  <c r="Q19" i="2"/>
  <c r="R19" i="2"/>
  <c r="S19" i="2"/>
  <c r="T19" i="2"/>
  <c r="AA19" i="2"/>
  <c r="AB19" i="2"/>
  <c r="AC19" i="2"/>
  <c r="AD19" i="2"/>
  <c r="AE19" i="2"/>
  <c r="AX19" i="2" s="1"/>
  <c r="AF19" i="2"/>
  <c r="U19" i="2"/>
  <c r="V19" i="2"/>
  <c r="W19" i="2"/>
  <c r="X19" i="2"/>
  <c r="Y19" i="2"/>
  <c r="Z19" i="2"/>
  <c r="AG19" i="2"/>
  <c r="AH19" i="2"/>
  <c r="AI19" i="2"/>
  <c r="AJ19" i="2"/>
  <c r="AK19" i="2"/>
  <c r="AL19" i="2"/>
  <c r="O20" i="2"/>
  <c r="P20" i="2"/>
  <c r="Q20" i="2"/>
  <c r="R20" i="2"/>
  <c r="S20" i="2"/>
  <c r="T20" i="2"/>
  <c r="AA20" i="2"/>
  <c r="AB20" i="2"/>
  <c r="AC20" i="2"/>
  <c r="AV20" i="2" s="1"/>
  <c r="AD20" i="2"/>
  <c r="AW20" i="2" s="1"/>
  <c r="AE20" i="2"/>
  <c r="AF20" i="2"/>
  <c r="U20" i="2"/>
  <c r="V20" i="2"/>
  <c r="W20" i="2"/>
  <c r="X20" i="2"/>
  <c r="Y20" i="2"/>
  <c r="Z20" i="2"/>
  <c r="AG20" i="2"/>
  <c r="AH20" i="2"/>
  <c r="AI20" i="2"/>
  <c r="AJ20" i="2"/>
  <c r="AK20" i="2"/>
  <c r="AL20" i="2"/>
  <c r="O21" i="2"/>
  <c r="P21" i="2"/>
  <c r="AU21" i="2" s="1"/>
  <c r="Q21" i="2"/>
  <c r="R21" i="2"/>
  <c r="S21" i="2"/>
  <c r="T21" i="2"/>
  <c r="AA21" i="2"/>
  <c r="AB21" i="2"/>
  <c r="AC21" i="2"/>
  <c r="AD21" i="2"/>
  <c r="AE21" i="2"/>
  <c r="AF21" i="2"/>
  <c r="U21" i="2"/>
  <c r="V21" i="2"/>
  <c r="W21" i="2"/>
  <c r="X21" i="2"/>
  <c r="Y21" i="2"/>
  <c r="Z21" i="2"/>
  <c r="AG21" i="2"/>
  <c r="AH21" i="2"/>
  <c r="AI21" i="2"/>
  <c r="AJ21" i="2"/>
  <c r="AK21" i="2"/>
  <c r="AL21" i="2"/>
  <c r="O22" i="2"/>
  <c r="P22" i="2"/>
  <c r="Q22" i="2"/>
  <c r="R22" i="2"/>
  <c r="S22" i="2"/>
  <c r="T22" i="2"/>
  <c r="AA22" i="2"/>
  <c r="AB22" i="2"/>
  <c r="AC22" i="2"/>
  <c r="AD22" i="2"/>
  <c r="AE22" i="2"/>
  <c r="AF22" i="2"/>
  <c r="U22" i="2"/>
  <c r="V22" i="2"/>
  <c r="W22" i="2"/>
  <c r="X22" i="2"/>
  <c r="Y22" i="2"/>
  <c r="Z22" i="2"/>
  <c r="AY22" i="2" s="1"/>
  <c r="AG22" i="2"/>
  <c r="AH22" i="2"/>
  <c r="AI22" i="2"/>
  <c r="AJ22" i="2"/>
  <c r="AK22" i="2"/>
  <c r="AL22" i="2"/>
  <c r="AX23" i="2"/>
  <c r="AY23" i="2"/>
  <c r="O24" i="2"/>
  <c r="P24" i="2"/>
  <c r="AU24" i="2" s="1"/>
  <c r="Q24" i="2"/>
  <c r="AV24" i="2" s="1"/>
  <c r="R24" i="2"/>
  <c r="S24" i="2"/>
  <c r="AX24" i="2" s="1"/>
  <c r="T24" i="2"/>
  <c r="AY24" i="2" s="1"/>
  <c r="AA24" i="2"/>
  <c r="AB24" i="2"/>
  <c r="AC24" i="2"/>
  <c r="AD24" i="2"/>
  <c r="AE24" i="2"/>
  <c r="AF24" i="2"/>
  <c r="U24" i="2"/>
  <c r="V24" i="2"/>
  <c r="W24" i="2"/>
  <c r="X24" i="2"/>
  <c r="X94" i="2" s="1"/>
  <c r="X98" i="2" s="1"/>
  <c r="Y24" i="2"/>
  <c r="Z24" i="2"/>
  <c r="AG24" i="2"/>
  <c r="AH24" i="2"/>
  <c r="AI24" i="2"/>
  <c r="AJ24" i="2"/>
  <c r="AK24" i="2"/>
  <c r="AL24" i="2"/>
  <c r="O25" i="2"/>
  <c r="AT25" i="2" s="1"/>
  <c r="P25" i="2"/>
  <c r="Q25" i="2"/>
  <c r="AV25" i="2" s="1"/>
  <c r="R25" i="2"/>
  <c r="S25" i="2"/>
  <c r="T25" i="2"/>
  <c r="AA25" i="2"/>
  <c r="AB25" i="2"/>
  <c r="AC25" i="2"/>
  <c r="AD25" i="2"/>
  <c r="AE25" i="2"/>
  <c r="AF25" i="2"/>
  <c r="U25" i="2"/>
  <c r="V25" i="2"/>
  <c r="W25" i="2"/>
  <c r="X25" i="2"/>
  <c r="Y25" i="2"/>
  <c r="Z25" i="2"/>
  <c r="AG25" i="2"/>
  <c r="AH25" i="2"/>
  <c r="AI25" i="2"/>
  <c r="AJ25" i="2"/>
  <c r="AK25" i="2"/>
  <c r="AL25" i="2"/>
  <c r="O26" i="2"/>
  <c r="P26" i="2"/>
  <c r="Q26" i="2"/>
  <c r="R26" i="2"/>
  <c r="S26" i="2"/>
  <c r="T26" i="2"/>
  <c r="AA26" i="2"/>
  <c r="AB26" i="2"/>
  <c r="AC26" i="2"/>
  <c r="AD26" i="2"/>
  <c r="AE26" i="2"/>
  <c r="AF26" i="2"/>
  <c r="AY26" i="2" s="1"/>
  <c r="U26" i="2"/>
  <c r="AT26" i="2" s="1"/>
  <c r="V26" i="2"/>
  <c r="W26" i="2"/>
  <c r="X26" i="2"/>
  <c r="Y26" i="2"/>
  <c r="Z26" i="2"/>
  <c r="AG26" i="2"/>
  <c r="AH26" i="2"/>
  <c r="AI26" i="2"/>
  <c r="AJ26" i="2"/>
  <c r="AK26" i="2"/>
  <c r="AL26" i="2"/>
  <c r="AM26" i="2"/>
  <c r="AN26" i="2"/>
  <c r="AP26" i="2"/>
  <c r="O27" i="2"/>
  <c r="P27" i="2"/>
  <c r="Q27" i="2"/>
  <c r="R27" i="2"/>
  <c r="S27" i="2"/>
  <c r="T27" i="2"/>
  <c r="AA27" i="2"/>
  <c r="AB27" i="2"/>
  <c r="AC27" i="2"/>
  <c r="AD27" i="2"/>
  <c r="AE27" i="2"/>
  <c r="AF27" i="2"/>
  <c r="U27" i="2"/>
  <c r="V27" i="2"/>
  <c r="W27" i="2"/>
  <c r="X27" i="2"/>
  <c r="Y27" i="2"/>
  <c r="Z27" i="2"/>
  <c r="AG27" i="2"/>
  <c r="AH27" i="2"/>
  <c r="AI27" i="2"/>
  <c r="AJ27" i="2"/>
  <c r="AK27" i="2"/>
  <c r="AL27" i="2"/>
  <c r="O28" i="2"/>
  <c r="P28" i="2"/>
  <c r="Q28" i="2"/>
  <c r="R28" i="2"/>
  <c r="S28" i="2"/>
  <c r="T28" i="2"/>
  <c r="AA28" i="2"/>
  <c r="AT28" i="2" s="1"/>
  <c r="AB28" i="2"/>
  <c r="AC28" i="2"/>
  <c r="AD28" i="2"/>
  <c r="AE28" i="2"/>
  <c r="AF28" i="2"/>
  <c r="U28" i="2"/>
  <c r="V28" i="2"/>
  <c r="W28" i="2"/>
  <c r="X28" i="2"/>
  <c r="Y28" i="2"/>
  <c r="AX28" i="2" s="1"/>
  <c r="Z28" i="2"/>
  <c r="AY28" i="2"/>
  <c r="AG28" i="2"/>
  <c r="AH28" i="2"/>
  <c r="AI28" i="2"/>
  <c r="AJ28" i="2"/>
  <c r="AK28" i="2"/>
  <c r="AL28" i="2"/>
  <c r="O29" i="2"/>
  <c r="P29" i="2"/>
  <c r="Q29" i="2"/>
  <c r="R29" i="2"/>
  <c r="AW29" i="2"/>
  <c r="S29" i="2"/>
  <c r="AX29" i="2" s="1"/>
  <c r="T29" i="2"/>
  <c r="AA29" i="2"/>
  <c r="AB29" i="2"/>
  <c r="AC29" i="2"/>
  <c r="AD29" i="2"/>
  <c r="AE29" i="2"/>
  <c r="AF29" i="2"/>
  <c r="U29" i="2"/>
  <c r="V29" i="2"/>
  <c r="W29" i="2"/>
  <c r="AV29" i="2" s="1"/>
  <c r="X29" i="2"/>
  <c r="Y29" i="2"/>
  <c r="Z29" i="2"/>
  <c r="AG29" i="2"/>
  <c r="AH29" i="2"/>
  <c r="AI29" i="2"/>
  <c r="AJ29" i="2"/>
  <c r="AK29" i="2"/>
  <c r="AL29" i="2"/>
  <c r="AY29" i="2"/>
  <c r="O30" i="2"/>
  <c r="AT30" i="2" s="1"/>
  <c r="P30" i="2"/>
  <c r="Q30" i="2"/>
  <c r="R30" i="2"/>
  <c r="S30" i="2"/>
  <c r="T30" i="2"/>
  <c r="AA30" i="2"/>
  <c r="AB30" i="2"/>
  <c r="AC30" i="2"/>
  <c r="AD30" i="2"/>
  <c r="AE30" i="2"/>
  <c r="AF30" i="2"/>
  <c r="U30" i="2"/>
  <c r="V30" i="2"/>
  <c r="W30" i="2"/>
  <c r="X30" i="2"/>
  <c r="Y30" i="2"/>
  <c r="Z30" i="2"/>
  <c r="AG30" i="2"/>
  <c r="AH30" i="2"/>
  <c r="AI30" i="2"/>
  <c r="AJ30" i="2"/>
  <c r="AK30" i="2"/>
  <c r="AL30" i="2"/>
  <c r="O31" i="2"/>
  <c r="AT31" i="2" s="1"/>
  <c r="P31" i="2"/>
  <c r="Q31" i="2"/>
  <c r="R31" i="2"/>
  <c r="AW31" i="2" s="1"/>
  <c r="S31" i="2"/>
  <c r="T31" i="2"/>
  <c r="AA31" i="2"/>
  <c r="AB31" i="2"/>
  <c r="AC31" i="2"/>
  <c r="AD31" i="2"/>
  <c r="AE31" i="2"/>
  <c r="AF31" i="2"/>
  <c r="U31" i="2"/>
  <c r="V31" i="2"/>
  <c r="W31" i="2"/>
  <c r="X31" i="2"/>
  <c r="Y31" i="2"/>
  <c r="Z31" i="2"/>
  <c r="AG31" i="2"/>
  <c r="AH31" i="2"/>
  <c r="AI31" i="2"/>
  <c r="AJ31" i="2"/>
  <c r="AK31" i="2"/>
  <c r="AL31" i="2"/>
  <c r="AM86" i="2"/>
  <c r="AT86" i="2"/>
  <c r="AA44" i="6"/>
  <c r="AB44" i="6"/>
  <c r="AC44" i="6"/>
  <c r="AA45" i="6"/>
  <c r="AB45" i="6"/>
  <c r="AC45" i="6"/>
  <c r="AA46" i="6"/>
  <c r="AB46" i="6"/>
  <c r="AC46" i="6"/>
  <c r="AC49" i="6" s="1"/>
  <c r="AC106" i="6" s="1"/>
  <c r="AA47" i="6"/>
  <c r="AB47" i="6"/>
  <c r="AC47" i="6"/>
  <c r="AA48" i="6"/>
  <c r="AB48" i="6"/>
  <c r="AC48" i="6"/>
  <c r="AB43" i="6"/>
  <c r="AC43" i="6"/>
  <c r="AA43" i="6"/>
  <c r="AA49" i="6" s="1"/>
  <c r="AA106" i="6" s="1"/>
  <c r="AM44" i="6"/>
  <c r="AN44" i="6"/>
  <c r="AO44" i="6"/>
  <c r="AO49" i="6" s="1"/>
  <c r="AM45" i="6"/>
  <c r="AN45" i="6"/>
  <c r="AO45" i="6"/>
  <c r="AM46" i="6"/>
  <c r="AN46" i="6"/>
  <c r="AO46" i="6"/>
  <c r="AM47" i="6"/>
  <c r="AN47" i="6"/>
  <c r="AO47" i="6"/>
  <c r="AM48" i="6"/>
  <c r="AN48" i="6"/>
  <c r="AO48" i="6"/>
  <c r="AN43" i="6"/>
  <c r="AO43" i="6"/>
  <c r="AM43" i="6"/>
  <c r="AM49" i="6" s="1"/>
  <c r="AM106" i="6" s="1"/>
  <c r="AG44" i="6"/>
  <c r="AG49" i="6" s="1"/>
  <c r="AG106" i="6" s="1"/>
  <c r="AH44" i="6"/>
  <c r="AI44" i="6"/>
  <c r="AG45" i="6"/>
  <c r="AH45" i="6"/>
  <c r="AI45" i="6"/>
  <c r="AG46" i="6"/>
  <c r="AH46" i="6"/>
  <c r="AI46" i="6"/>
  <c r="AG47" i="6"/>
  <c r="AH47" i="6"/>
  <c r="AI47" i="6"/>
  <c r="AG48" i="6"/>
  <c r="AH48" i="6"/>
  <c r="AI48" i="6"/>
  <c r="AH43" i="6"/>
  <c r="AH49" i="6" s="1"/>
  <c r="AI43" i="6"/>
  <c r="AI49" i="6" s="1"/>
  <c r="AG43" i="6"/>
  <c r="U44" i="6"/>
  <c r="V44" i="6"/>
  <c r="W44" i="6"/>
  <c r="U45" i="6"/>
  <c r="V45" i="6"/>
  <c r="W45" i="6"/>
  <c r="U46" i="6"/>
  <c r="V46" i="6"/>
  <c r="W46" i="6"/>
  <c r="U47" i="6"/>
  <c r="V47" i="6"/>
  <c r="W47" i="6"/>
  <c r="U48" i="6"/>
  <c r="V48" i="6"/>
  <c r="W48" i="6"/>
  <c r="W43" i="6"/>
  <c r="V43" i="6"/>
  <c r="U43" i="6"/>
  <c r="AQ106" i="6"/>
  <c r="AP106" i="6"/>
  <c r="AK106" i="6"/>
  <c r="AJ106" i="6"/>
  <c r="X106" i="6"/>
  <c r="Y106" i="6"/>
  <c r="B1" i="6"/>
  <c r="C112" i="6"/>
  <c r="C118" i="6" s="1"/>
  <c r="C119" i="6" s="1"/>
  <c r="D112" i="6"/>
  <c r="E112" i="6"/>
  <c r="B112" i="6"/>
  <c r="AG19" i="6"/>
  <c r="AH19" i="6"/>
  <c r="AI19" i="6"/>
  <c r="AJ19" i="6"/>
  <c r="AK19" i="6"/>
  <c r="AL19" i="6"/>
  <c r="AA19" i="6"/>
  <c r="AB19" i="6"/>
  <c r="AC19" i="6"/>
  <c r="AD19" i="6"/>
  <c r="AE19" i="6"/>
  <c r="AF19" i="6"/>
  <c r="AM19" i="6"/>
  <c r="AN19" i="6"/>
  <c r="AO19" i="6"/>
  <c r="U19" i="6"/>
  <c r="V19" i="6"/>
  <c r="W19" i="6"/>
  <c r="F19" i="6"/>
  <c r="AV19" i="6" s="1"/>
  <c r="AP19" i="6"/>
  <c r="AQ19" i="6"/>
  <c r="AR19" i="6"/>
  <c r="X19" i="6"/>
  <c r="Y19" i="6"/>
  <c r="Z19" i="6"/>
  <c r="B2" i="2"/>
  <c r="K11" i="1"/>
  <c r="BA11" i="1"/>
  <c r="K12" i="1"/>
  <c r="K13" i="1"/>
  <c r="BC13" i="1" s="1"/>
  <c r="BA13" i="1"/>
  <c r="K14" i="1"/>
  <c r="K15" i="1"/>
  <c r="K17" i="1"/>
  <c r="I17" i="1"/>
  <c r="AO17" i="1" s="1"/>
  <c r="K18" i="1"/>
  <c r="BC18" i="1"/>
  <c r="AM50" i="2"/>
  <c r="AT50" i="2"/>
  <c r="AQ26" i="2"/>
  <c r="U72" i="6"/>
  <c r="V72" i="6"/>
  <c r="W72" i="6"/>
  <c r="X72" i="6"/>
  <c r="Y72" i="6"/>
  <c r="Z72" i="6"/>
  <c r="AG72" i="6"/>
  <c r="AH72" i="6"/>
  <c r="AI72" i="6"/>
  <c r="AJ72" i="6"/>
  <c r="AK72" i="6"/>
  <c r="AK74" i="6" s="1"/>
  <c r="AK104" i="6" s="1"/>
  <c r="AL72" i="6"/>
  <c r="AA72" i="6"/>
  <c r="AB72" i="6"/>
  <c r="AC72" i="6"/>
  <c r="AD72" i="6"/>
  <c r="AE72" i="6"/>
  <c r="AF72" i="6"/>
  <c r="AM72" i="6"/>
  <c r="AN72" i="6"/>
  <c r="AN74" i="6" s="1"/>
  <c r="AN104" i="6" s="1"/>
  <c r="AO72" i="6"/>
  <c r="BB72" i="6" s="1"/>
  <c r="AP72" i="6"/>
  <c r="AQ72" i="6"/>
  <c r="AR72" i="6"/>
  <c r="U73" i="6"/>
  <c r="V73" i="6"/>
  <c r="W73" i="6"/>
  <c r="X73" i="6"/>
  <c r="Y73" i="6"/>
  <c r="Z73" i="6"/>
  <c r="AG73" i="6"/>
  <c r="AG74" i="6" s="1"/>
  <c r="AH73" i="6"/>
  <c r="AH74" i="6" s="1"/>
  <c r="AH104" i="6" s="1"/>
  <c r="AI73" i="6"/>
  <c r="AJ73" i="6"/>
  <c r="AK73" i="6"/>
  <c r="BD73" i="6" s="1"/>
  <c r="AL73" i="6"/>
  <c r="AA73" i="6"/>
  <c r="AB73" i="6"/>
  <c r="AC73" i="6"/>
  <c r="AD73" i="6"/>
  <c r="AE73" i="6"/>
  <c r="AF73" i="6"/>
  <c r="AM73" i="6"/>
  <c r="AM74" i="6" s="1"/>
  <c r="AM104" i="6" s="1"/>
  <c r="AN73" i="6"/>
  <c r="AO73" i="6"/>
  <c r="AP73" i="6"/>
  <c r="AQ73" i="6"/>
  <c r="AR73" i="6"/>
  <c r="U66" i="6"/>
  <c r="V66" i="6"/>
  <c r="W66" i="6"/>
  <c r="X66" i="6"/>
  <c r="Y66" i="6"/>
  <c r="Z66" i="6"/>
  <c r="Z69" i="6" s="1"/>
  <c r="AG66" i="6"/>
  <c r="AZ66" i="6" s="1"/>
  <c r="AH66" i="6"/>
  <c r="AI66" i="6"/>
  <c r="AJ66" i="6"/>
  <c r="AK66" i="6"/>
  <c r="AL66" i="6"/>
  <c r="AA66" i="6"/>
  <c r="AB66" i="6"/>
  <c r="AC66" i="6"/>
  <c r="AD66" i="6"/>
  <c r="AE66" i="6"/>
  <c r="AF66" i="6"/>
  <c r="AM66" i="6"/>
  <c r="AN66" i="6"/>
  <c r="AO66" i="6"/>
  <c r="AP66" i="6"/>
  <c r="AQ66" i="6"/>
  <c r="AR66" i="6"/>
  <c r="U67" i="6"/>
  <c r="V67" i="6"/>
  <c r="W67" i="6"/>
  <c r="X67" i="6"/>
  <c r="BC67" i="6" s="1"/>
  <c r="Y67" i="6"/>
  <c r="BD67" i="6" s="1"/>
  <c r="Z67" i="6"/>
  <c r="AG67" i="6"/>
  <c r="AH67" i="6"/>
  <c r="AI67" i="6"/>
  <c r="AJ67" i="6"/>
  <c r="AK67" i="6"/>
  <c r="AL67" i="6"/>
  <c r="AA67" i="6"/>
  <c r="AB67" i="6"/>
  <c r="AC67" i="6"/>
  <c r="AC69" i="6" s="1"/>
  <c r="AC103" i="6" s="1"/>
  <c r="AD67" i="6"/>
  <c r="AD69" i="6" s="1"/>
  <c r="AD103" i="6" s="1"/>
  <c r="AE67" i="6"/>
  <c r="AF67" i="6"/>
  <c r="AM67" i="6"/>
  <c r="AN67" i="6"/>
  <c r="AO67" i="6"/>
  <c r="AP67" i="6"/>
  <c r="AQ67" i="6"/>
  <c r="AR67" i="6"/>
  <c r="U68" i="6"/>
  <c r="V68" i="6"/>
  <c r="V69" i="6" s="1"/>
  <c r="V103" i="6" s="1"/>
  <c r="W68" i="6"/>
  <c r="X68" i="6"/>
  <c r="Y68" i="6"/>
  <c r="Z68" i="6"/>
  <c r="AG68" i="6"/>
  <c r="AH68" i="6"/>
  <c r="AI68" i="6"/>
  <c r="AJ68" i="6"/>
  <c r="AK68" i="6"/>
  <c r="AL68" i="6"/>
  <c r="AA68" i="6"/>
  <c r="AA69" i="6" s="1"/>
  <c r="AA103" i="6" s="1"/>
  <c r="AB68" i="6"/>
  <c r="AC68" i="6"/>
  <c r="AD68" i="6"/>
  <c r="AE68" i="6"/>
  <c r="AF68" i="6"/>
  <c r="AM68" i="6"/>
  <c r="AN68" i="6"/>
  <c r="AO68" i="6"/>
  <c r="AP68" i="6"/>
  <c r="AQ68" i="6"/>
  <c r="AR68" i="6"/>
  <c r="U52" i="6"/>
  <c r="V52" i="6"/>
  <c r="W52" i="6"/>
  <c r="X52" i="6"/>
  <c r="Y52" i="6"/>
  <c r="Z52" i="6"/>
  <c r="AG52" i="6"/>
  <c r="AH52" i="6"/>
  <c r="AI52" i="6"/>
  <c r="AJ52" i="6"/>
  <c r="AK52" i="6"/>
  <c r="AL52" i="6"/>
  <c r="AA52" i="6"/>
  <c r="AB52" i="6"/>
  <c r="AC52" i="6"/>
  <c r="AD52" i="6"/>
  <c r="AE52" i="6"/>
  <c r="AF52" i="6"/>
  <c r="AM52" i="6"/>
  <c r="AN52" i="6"/>
  <c r="AO52" i="6"/>
  <c r="AP52" i="6"/>
  <c r="AQ52" i="6"/>
  <c r="AR52" i="6"/>
  <c r="U53" i="6"/>
  <c r="V53" i="6"/>
  <c r="W53" i="6"/>
  <c r="X53" i="6"/>
  <c r="Y53" i="6"/>
  <c r="Z53" i="6"/>
  <c r="AG53" i="6"/>
  <c r="AH53" i="6"/>
  <c r="AI53" i="6"/>
  <c r="AJ53" i="6"/>
  <c r="AK53" i="6"/>
  <c r="AL53" i="6"/>
  <c r="AA53" i="6"/>
  <c r="AB53" i="6"/>
  <c r="AC53" i="6"/>
  <c r="AD53" i="6"/>
  <c r="AE53" i="6"/>
  <c r="AF53" i="6"/>
  <c r="AM53" i="6"/>
  <c r="AN53" i="6"/>
  <c r="AO53" i="6"/>
  <c r="AP53" i="6"/>
  <c r="AQ53" i="6"/>
  <c r="AR53" i="6"/>
  <c r="U54" i="6"/>
  <c r="V54" i="6"/>
  <c r="W54" i="6"/>
  <c r="X54" i="6"/>
  <c r="Y54" i="6"/>
  <c r="Z54" i="6"/>
  <c r="AG54" i="6"/>
  <c r="AH54" i="6"/>
  <c r="AI54" i="6"/>
  <c r="AJ54" i="6"/>
  <c r="AK54" i="6"/>
  <c r="AL54" i="6"/>
  <c r="AA54" i="6"/>
  <c r="AB54" i="6"/>
  <c r="AC54" i="6"/>
  <c r="AD54" i="6"/>
  <c r="AE54" i="6"/>
  <c r="AE63" i="6" s="1"/>
  <c r="AE102" i="6" s="1"/>
  <c r="AF54" i="6"/>
  <c r="AM54" i="6"/>
  <c r="AN54" i="6"/>
  <c r="AO54" i="6"/>
  <c r="AP54" i="6"/>
  <c r="AQ54" i="6"/>
  <c r="AR54" i="6"/>
  <c r="U55" i="6"/>
  <c r="V55" i="6"/>
  <c r="W55" i="6"/>
  <c r="X55" i="6"/>
  <c r="Y55" i="6"/>
  <c r="Z55" i="6"/>
  <c r="AG55" i="6"/>
  <c r="AH55" i="6"/>
  <c r="AI55" i="6"/>
  <c r="AJ55" i="6"/>
  <c r="AK55" i="6"/>
  <c r="AL55" i="6"/>
  <c r="AA55" i="6"/>
  <c r="AB55" i="6"/>
  <c r="AC55" i="6"/>
  <c r="AD55" i="6"/>
  <c r="AE55" i="6"/>
  <c r="AF55" i="6"/>
  <c r="AM55" i="6"/>
  <c r="AN55" i="6"/>
  <c r="AO55" i="6"/>
  <c r="AP55" i="6"/>
  <c r="AQ55" i="6"/>
  <c r="AR55" i="6"/>
  <c r="U56" i="6"/>
  <c r="V56" i="6"/>
  <c r="W56" i="6"/>
  <c r="X56" i="6"/>
  <c r="Y56" i="6"/>
  <c r="Z56" i="6"/>
  <c r="AG56" i="6"/>
  <c r="AH56" i="6"/>
  <c r="AI56" i="6"/>
  <c r="AJ56" i="6"/>
  <c r="AK56" i="6"/>
  <c r="AL56" i="6"/>
  <c r="AA56" i="6"/>
  <c r="AB56" i="6"/>
  <c r="AC56" i="6"/>
  <c r="AD56" i="6"/>
  <c r="AE56" i="6"/>
  <c r="AF56" i="6"/>
  <c r="AM56" i="6"/>
  <c r="AN56" i="6"/>
  <c r="AO56" i="6"/>
  <c r="AP56" i="6"/>
  <c r="AQ56" i="6"/>
  <c r="AR56" i="6"/>
  <c r="U62" i="6"/>
  <c r="V62" i="6"/>
  <c r="W62" i="6"/>
  <c r="X62" i="6"/>
  <c r="Y62" i="6"/>
  <c r="Z62" i="6"/>
  <c r="BE62" i="6" s="1"/>
  <c r="AG62" i="6"/>
  <c r="AH62" i="6"/>
  <c r="AI62" i="6"/>
  <c r="AJ62" i="6"/>
  <c r="AK62" i="6"/>
  <c r="AL62" i="6"/>
  <c r="AA62" i="6"/>
  <c r="AB62" i="6"/>
  <c r="BA62" i="6" s="1"/>
  <c r="AC62" i="6"/>
  <c r="AD62" i="6"/>
  <c r="AE62" i="6"/>
  <c r="AF62" i="6"/>
  <c r="AM62" i="6"/>
  <c r="AN62" i="6"/>
  <c r="AO62" i="6"/>
  <c r="AP62" i="6"/>
  <c r="AQ62" i="6"/>
  <c r="AR62" i="6"/>
  <c r="AR71" i="6"/>
  <c r="AR74" i="6"/>
  <c r="AR104" i="6"/>
  <c r="AQ71" i="6"/>
  <c r="AQ74" i="6" s="1"/>
  <c r="AQ104" i="6" s="1"/>
  <c r="AP71" i="6"/>
  <c r="AO71" i="6"/>
  <c r="AO74" i="6" s="1"/>
  <c r="AO104" i="6" s="1"/>
  <c r="AN71" i="6"/>
  <c r="AM71" i="6"/>
  <c r="AF71" i="6"/>
  <c r="AE71" i="6"/>
  <c r="AE74" i="6" s="1"/>
  <c r="AE104" i="6" s="1"/>
  <c r="AD71" i="6"/>
  <c r="AD74" i="6" s="1"/>
  <c r="AD104" i="6" s="1"/>
  <c r="AC71" i="6"/>
  <c r="AC74" i="6" s="1"/>
  <c r="AB71" i="6"/>
  <c r="AA71" i="6"/>
  <c r="AL71" i="6"/>
  <c r="AL74" i="6" s="1"/>
  <c r="AK71" i="6"/>
  <c r="AJ71" i="6"/>
  <c r="AI71" i="6"/>
  <c r="AH71" i="6"/>
  <c r="AG71" i="6"/>
  <c r="Z71" i="6"/>
  <c r="Z74" i="6"/>
  <c r="Y71" i="6"/>
  <c r="X71" i="6"/>
  <c r="X74" i="6" s="1"/>
  <c r="X104" i="6" s="1"/>
  <c r="W71" i="6"/>
  <c r="V71" i="6"/>
  <c r="V74" i="6"/>
  <c r="U71" i="6"/>
  <c r="AR65" i="6"/>
  <c r="AQ65" i="6"/>
  <c r="AQ69" i="6" s="1"/>
  <c r="AQ103" i="6" s="1"/>
  <c r="AP65" i="6"/>
  <c r="AP69" i="6"/>
  <c r="AP103" i="6" s="1"/>
  <c r="AO65" i="6"/>
  <c r="AN65" i="6"/>
  <c r="BA65" i="6"/>
  <c r="AM65" i="6"/>
  <c r="AM69" i="6" s="1"/>
  <c r="AM103" i="6" s="1"/>
  <c r="AF65" i="6"/>
  <c r="AE65" i="6"/>
  <c r="AE69" i="6" s="1"/>
  <c r="AE103" i="6" s="1"/>
  <c r="AD65" i="6"/>
  <c r="AC65" i="6"/>
  <c r="AB65" i="6"/>
  <c r="AB69" i="6" s="1"/>
  <c r="AB103" i="6" s="1"/>
  <c r="AA65" i="6"/>
  <c r="AL65" i="6"/>
  <c r="AL69" i="6"/>
  <c r="AL103" i="6" s="1"/>
  <c r="AK65" i="6"/>
  <c r="AK69" i="6"/>
  <c r="AK103" i="6" s="1"/>
  <c r="AJ65" i="6"/>
  <c r="AI65" i="6"/>
  <c r="AH65" i="6"/>
  <c r="AH69" i="6" s="1"/>
  <c r="AG65" i="6"/>
  <c r="Z65" i="6"/>
  <c r="Y65" i="6"/>
  <c r="Y69" i="6" s="1"/>
  <c r="X65" i="6"/>
  <c r="BC65" i="6" s="1"/>
  <c r="W65" i="6"/>
  <c r="W69" i="6" s="1"/>
  <c r="V65" i="6"/>
  <c r="U65" i="6"/>
  <c r="AR51" i="6"/>
  <c r="AR63" i="6" s="1"/>
  <c r="AR102" i="6" s="1"/>
  <c r="AQ51" i="6"/>
  <c r="AP51" i="6"/>
  <c r="AO51" i="6"/>
  <c r="AO63" i="6" s="1"/>
  <c r="AO102" i="6" s="1"/>
  <c r="AN51" i="6"/>
  <c r="AN63" i="6" s="1"/>
  <c r="AM51" i="6"/>
  <c r="AM63" i="6" s="1"/>
  <c r="AM102" i="6" s="1"/>
  <c r="AF51" i="6"/>
  <c r="AE51" i="6"/>
  <c r="AD51" i="6"/>
  <c r="AC51" i="6"/>
  <c r="AC63" i="6" s="1"/>
  <c r="AC102" i="6" s="1"/>
  <c r="AB51" i="6"/>
  <c r="AB63" i="6" s="1"/>
  <c r="AB102" i="6" s="1"/>
  <c r="AA51" i="6"/>
  <c r="AA63" i="6" s="1"/>
  <c r="AA102" i="6" s="1"/>
  <c r="AL51" i="6"/>
  <c r="AK51" i="6"/>
  <c r="AK63" i="6" s="1"/>
  <c r="AK102" i="6" s="1"/>
  <c r="AJ51" i="6"/>
  <c r="AI51" i="6"/>
  <c r="AI63" i="6" s="1"/>
  <c r="AI102" i="6" s="1"/>
  <c r="AH51" i="6"/>
  <c r="AG51" i="6"/>
  <c r="AG63" i="6" s="1"/>
  <c r="Z51" i="6"/>
  <c r="Z63" i="6" s="1"/>
  <c r="Z102" i="6" s="1"/>
  <c r="Y51" i="6"/>
  <c r="X51" i="6"/>
  <c r="W51" i="6"/>
  <c r="V51" i="6"/>
  <c r="U51" i="6"/>
  <c r="U63" i="6" s="1"/>
  <c r="U102" i="6" s="1"/>
  <c r="U7" i="6"/>
  <c r="V7" i="6"/>
  <c r="W7" i="6"/>
  <c r="X7" i="6"/>
  <c r="Y7" i="6"/>
  <c r="Z7" i="6"/>
  <c r="AG7" i="6"/>
  <c r="AH7" i="6"/>
  <c r="AI7" i="6"/>
  <c r="AJ7" i="6"/>
  <c r="AK7" i="6"/>
  <c r="AL7" i="6"/>
  <c r="AA7" i="6"/>
  <c r="AB7" i="6"/>
  <c r="AC7" i="6"/>
  <c r="AD7" i="6"/>
  <c r="AE7" i="6"/>
  <c r="AE42" i="6" s="1"/>
  <c r="AE75" i="6" s="1"/>
  <c r="AF7" i="6"/>
  <c r="AM7" i="6"/>
  <c r="AN7" i="6"/>
  <c r="AO7" i="6"/>
  <c r="AP7" i="6"/>
  <c r="AQ7" i="6"/>
  <c r="AR7" i="6"/>
  <c r="U8" i="6"/>
  <c r="V8" i="6"/>
  <c r="W8" i="6"/>
  <c r="X8" i="6"/>
  <c r="Y8" i="6"/>
  <c r="Z8" i="6"/>
  <c r="AG8" i="6"/>
  <c r="AH8" i="6"/>
  <c r="AI8" i="6"/>
  <c r="AJ8" i="6"/>
  <c r="AK8" i="6"/>
  <c r="AL8" i="6"/>
  <c r="AA8" i="6"/>
  <c r="AB8" i="6"/>
  <c r="AC8" i="6"/>
  <c r="AD8" i="6"/>
  <c r="AE8" i="6"/>
  <c r="AF8" i="6"/>
  <c r="AM8" i="6"/>
  <c r="AN8" i="6"/>
  <c r="AO8" i="6"/>
  <c r="AP8" i="6"/>
  <c r="AQ8" i="6"/>
  <c r="AR8" i="6"/>
  <c r="U9" i="6"/>
  <c r="V9" i="6"/>
  <c r="W9" i="6"/>
  <c r="X9" i="6"/>
  <c r="Y9" i="6"/>
  <c r="Z9" i="6"/>
  <c r="AG9" i="6"/>
  <c r="AH9" i="6"/>
  <c r="AI9" i="6"/>
  <c r="AJ9" i="6"/>
  <c r="AK9" i="6"/>
  <c r="AL9" i="6"/>
  <c r="AA9" i="6"/>
  <c r="AB9" i="6"/>
  <c r="AC9" i="6"/>
  <c r="AD9" i="6"/>
  <c r="AE9" i="6"/>
  <c r="AF9" i="6"/>
  <c r="AM9" i="6"/>
  <c r="AN9" i="6"/>
  <c r="AO9" i="6"/>
  <c r="AP9" i="6"/>
  <c r="AQ9" i="6"/>
  <c r="AR9" i="6"/>
  <c r="U10" i="6"/>
  <c r="V10" i="6"/>
  <c r="W10" i="6"/>
  <c r="X10" i="6"/>
  <c r="Y10" i="6"/>
  <c r="Z10" i="6"/>
  <c r="AG10" i="6"/>
  <c r="AH10" i="6"/>
  <c r="AI10" i="6"/>
  <c r="AJ10" i="6"/>
  <c r="AK10" i="6"/>
  <c r="AL10" i="6"/>
  <c r="AA10" i="6"/>
  <c r="AB10" i="6"/>
  <c r="AC10" i="6"/>
  <c r="AD10" i="6"/>
  <c r="AE10" i="6"/>
  <c r="AF10" i="6"/>
  <c r="AM10" i="6"/>
  <c r="AN10" i="6"/>
  <c r="AO10" i="6"/>
  <c r="AP10" i="6"/>
  <c r="AQ10" i="6"/>
  <c r="AR10" i="6"/>
  <c r="U11" i="6"/>
  <c r="V11" i="6"/>
  <c r="W11" i="6"/>
  <c r="X11" i="6"/>
  <c r="Y11" i="6"/>
  <c r="Z11" i="6"/>
  <c r="AG11" i="6"/>
  <c r="AH11" i="6"/>
  <c r="AI11" i="6"/>
  <c r="AJ11" i="6"/>
  <c r="AK11" i="6"/>
  <c r="AL11" i="6"/>
  <c r="AA11" i="6"/>
  <c r="AB11" i="6"/>
  <c r="AC11" i="6"/>
  <c r="AD11" i="6"/>
  <c r="AE11" i="6"/>
  <c r="AF11" i="6"/>
  <c r="AM11" i="6"/>
  <c r="AN11" i="6"/>
  <c r="AO11" i="6"/>
  <c r="AP11" i="6"/>
  <c r="AQ11" i="6"/>
  <c r="AR11" i="6"/>
  <c r="U12" i="6"/>
  <c r="V12" i="6"/>
  <c r="W12" i="6"/>
  <c r="X12" i="6"/>
  <c r="Y12" i="6"/>
  <c r="Z12" i="6"/>
  <c r="AG12" i="6"/>
  <c r="AH12" i="6"/>
  <c r="AI12" i="6"/>
  <c r="AJ12" i="6"/>
  <c r="AK12" i="6"/>
  <c r="AL12" i="6"/>
  <c r="AL42" i="6" s="1"/>
  <c r="AA12" i="6"/>
  <c r="AB12" i="6"/>
  <c r="AC12" i="6"/>
  <c r="AD12" i="6"/>
  <c r="AE12" i="6"/>
  <c r="AF12" i="6"/>
  <c r="AM12" i="6"/>
  <c r="AN12" i="6"/>
  <c r="AO12" i="6"/>
  <c r="AP12" i="6"/>
  <c r="AQ12" i="6"/>
  <c r="AR12" i="6"/>
  <c r="U13" i="6"/>
  <c r="V13" i="6"/>
  <c r="W13" i="6"/>
  <c r="X13" i="6"/>
  <c r="Y13" i="6"/>
  <c r="Z13" i="6"/>
  <c r="AG13" i="6"/>
  <c r="AH13" i="6"/>
  <c r="AI13" i="6"/>
  <c r="AJ13" i="6"/>
  <c r="AK13" i="6"/>
  <c r="AL13" i="6"/>
  <c r="AA13" i="6"/>
  <c r="AB13" i="6"/>
  <c r="AC13" i="6"/>
  <c r="AD13" i="6"/>
  <c r="AE13" i="6"/>
  <c r="AF13" i="6"/>
  <c r="AM13" i="6"/>
  <c r="AN13" i="6"/>
  <c r="AO13" i="6"/>
  <c r="AP13" i="6"/>
  <c r="AQ13" i="6"/>
  <c r="AR13" i="6"/>
  <c r="U14" i="6"/>
  <c r="V14" i="6"/>
  <c r="W14" i="6"/>
  <c r="X14" i="6"/>
  <c r="Y14" i="6"/>
  <c r="Z14" i="6"/>
  <c r="AG14" i="6"/>
  <c r="AH14" i="6"/>
  <c r="AI14" i="6"/>
  <c r="AJ14" i="6"/>
  <c r="AK14" i="6"/>
  <c r="AL14" i="6"/>
  <c r="AA14" i="6"/>
  <c r="AB14" i="6"/>
  <c r="AC14" i="6"/>
  <c r="AD14" i="6"/>
  <c r="AE14" i="6"/>
  <c r="AF14" i="6"/>
  <c r="AM14" i="6"/>
  <c r="AN14" i="6"/>
  <c r="AO14" i="6"/>
  <c r="AP14" i="6"/>
  <c r="AQ14" i="6"/>
  <c r="AR14" i="6"/>
  <c r="U15" i="6"/>
  <c r="V15" i="6"/>
  <c r="W15" i="6"/>
  <c r="X15" i="6"/>
  <c r="Y15" i="6"/>
  <c r="Z15" i="6"/>
  <c r="AG15" i="6"/>
  <c r="AH15" i="6"/>
  <c r="AI15" i="6"/>
  <c r="AI42" i="6" s="1"/>
  <c r="AJ15" i="6"/>
  <c r="AJ42" i="6" s="1"/>
  <c r="AJ75" i="6" s="1"/>
  <c r="AK15" i="6"/>
  <c r="AL15" i="6"/>
  <c r="AA15" i="6"/>
  <c r="AB15" i="6"/>
  <c r="AC15" i="6"/>
  <c r="AD15" i="6"/>
  <c r="AE15" i="6"/>
  <c r="AF15" i="6"/>
  <c r="AM15" i="6"/>
  <c r="AN15" i="6"/>
  <c r="AO15" i="6"/>
  <c r="AO42" i="6" s="1"/>
  <c r="AO101" i="6" s="1"/>
  <c r="AO105" i="6" s="1"/>
  <c r="AP15" i="6"/>
  <c r="AQ15" i="6"/>
  <c r="AR15" i="6"/>
  <c r="U16" i="6"/>
  <c r="V16" i="6"/>
  <c r="W16" i="6"/>
  <c r="X16" i="6"/>
  <c r="Y16" i="6"/>
  <c r="Z16" i="6"/>
  <c r="AG16" i="6"/>
  <c r="AH16" i="6"/>
  <c r="AH42" i="6" s="1"/>
  <c r="AH101" i="6" s="1"/>
  <c r="AI16" i="6"/>
  <c r="AJ16" i="6"/>
  <c r="AK16" i="6"/>
  <c r="AL16" i="6"/>
  <c r="AA16" i="6"/>
  <c r="AB16" i="6"/>
  <c r="AC16" i="6"/>
  <c r="AD16" i="6"/>
  <c r="AE16" i="6"/>
  <c r="AF16" i="6"/>
  <c r="AM16" i="6"/>
  <c r="AN16" i="6"/>
  <c r="AO16" i="6"/>
  <c r="AP16" i="6"/>
  <c r="AQ16" i="6"/>
  <c r="AR16" i="6"/>
  <c r="U17" i="6"/>
  <c r="V17" i="6"/>
  <c r="W17" i="6"/>
  <c r="X17" i="6"/>
  <c r="Y17" i="6"/>
  <c r="Z17" i="6"/>
  <c r="AG17" i="6"/>
  <c r="AH17" i="6"/>
  <c r="AI17" i="6"/>
  <c r="AJ17" i="6"/>
  <c r="AK17" i="6"/>
  <c r="AL17" i="6"/>
  <c r="AA17" i="6"/>
  <c r="AB17" i="6"/>
  <c r="AC17" i="6"/>
  <c r="AD17" i="6"/>
  <c r="AE17" i="6"/>
  <c r="AF17" i="6"/>
  <c r="AM17" i="6"/>
  <c r="AN17" i="6"/>
  <c r="AO17" i="6"/>
  <c r="AP17" i="6"/>
  <c r="AQ17" i="6"/>
  <c r="AR17" i="6"/>
  <c r="U18" i="6"/>
  <c r="V18" i="6"/>
  <c r="W18" i="6"/>
  <c r="X18" i="6"/>
  <c r="Y18" i="6"/>
  <c r="Z18" i="6"/>
  <c r="AG18" i="6"/>
  <c r="AH18" i="6"/>
  <c r="AI18" i="6"/>
  <c r="AJ18" i="6"/>
  <c r="AK18" i="6"/>
  <c r="AL18" i="6"/>
  <c r="AA18" i="6"/>
  <c r="AB18" i="6"/>
  <c r="AC18" i="6"/>
  <c r="AD18" i="6"/>
  <c r="AE18" i="6"/>
  <c r="AF18" i="6"/>
  <c r="AM18" i="6"/>
  <c r="AN18" i="6"/>
  <c r="AO18" i="6"/>
  <c r="AP18" i="6"/>
  <c r="AQ18" i="6"/>
  <c r="AR18" i="6"/>
  <c r="U20" i="6"/>
  <c r="V20" i="6"/>
  <c r="W20" i="6"/>
  <c r="X20" i="6"/>
  <c r="Y20" i="6"/>
  <c r="Z20" i="6"/>
  <c r="AG20" i="6"/>
  <c r="AH20" i="6"/>
  <c r="AI20" i="6"/>
  <c r="AJ20" i="6"/>
  <c r="AK20" i="6"/>
  <c r="AL20" i="6"/>
  <c r="AA20" i="6"/>
  <c r="AB20" i="6"/>
  <c r="AC20" i="6"/>
  <c r="AD20" i="6"/>
  <c r="AE20" i="6"/>
  <c r="AF20" i="6"/>
  <c r="AM20" i="6"/>
  <c r="AN20" i="6"/>
  <c r="AO20" i="6"/>
  <c r="AP20" i="6"/>
  <c r="AQ20" i="6"/>
  <c r="AR20" i="6"/>
  <c r="U21" i="6"/>
  <c r="V21" i="6"/>
  <c r="W21" i="6"/>
  <c r="X21" i="6"/>
  <c r="Y21" i="6"/>
  <c r="Z21" i="6"/>
  <c r="AG21" i="6"/>
  <c r="AH21" i="6"/>
  <c r="AI21" i="6"/>
  <c r="AJ21" i="6"/>
  <c r="AK21" i="6"/>
  <c r="AL21" i="6"/>
  <c r="AA21" i="6"/>
  <c r="AB21" i="6"/>
  <c r="AC21" i="6"/>
  <c r="AD21" i="6"/>
  <c r="AE21" i="6"/>
  <c r="AF21" i="6"/>
  <c r="AM21" i="6"/>
  <c r="AN21" i="6"/>
  <c r="AO21" i="6"/>
  <c r="AP21" i="6"/>
  <c r="AQ21" i="6"/>
  <c r="AR21" i="6"/>
  <c r="U22" i="6"/>
  <c r="V22" i="6"/>
  <c r="W22" i="6"/>
  <c r="X22" i="6"/>
  <c r="Y22" i="6"/>
  <c r="Z22" i="6"/>
  <c r="AG22" i="6"/>
  <c r="AH22" i="6"/>
  <c r="AI22" i="6"/>
  <c r="AJ22" i="6"/>
  <c r="AK22" i="6"/>
  <c r="AL22" i="6"/>
  <c r="AA22" i="6"/>
  <c r="AB22" i="6"/>
  <c r="AC22" i="6"/>
  <c r="AD22" i="6"/>
  <c r="AE22" i="6"/>
  <c r="AF22" i="6"/>
  <c r="AM22" i="6"/>
  <c r="AN22" i="6"/>
  <c r="AO22" i="6"/>
  <c r="AP22" i="6"/>
  <c r="AQ22" i="6"/>
  <c r="AR22" i="6"/>
  <c r="U23" i="6"/>
  <c r="V23" i="6"/>
  <c r="W23" i="6"/>
  <c r="X23" i="6"/>
  <c r="Y23" i="6"/>
  <c r="Z23" i="6"/>
  <c r="AG23" i="6"/>
  <c r="AH23" i="6"/>
  <c r="AI23" i="6"/>
  <c r="AJ23" i="6"/>
  <c r="AK23" i="6"/>
  <c r="AL23" i="6"/>
  <c r="AA23" i="6"/>
  <c r="AB23" i="6"/>
  <c r="AC23" i="6"/>
  <c r="AD23" i="6"/>
  <c r="AE23" i="6"/>
  <c r="AF23" i="6"/>
  <c r="AM23" i="6"/>
  <c r="AN23" i="6"/>
  <c r="AO23" i="6"/>
  <c r="AP23" i="6"/>
  <c r="AQ23" i="6"/>
  <c r="AR23" i="6"/>
  <c r="U24" i="6"/>
  <c r="V24" i="6"/>
  <c r="W24" i="6"/>
  <c r="X24" i="6"/>
  <c r="Y24" i="6"/>
  <c r="Z24" i="6"/>
  <c r="AG24" i="6"/>
  <c r="AH24" i="6"/>
  <c r="AI24" i="6"/>
  <c r="AJ24" i="6"/>
  <c r="AK24" i="6"/>
  <c r="AL24" i="6"/>
  <c r="AA24" i="6"/>
  <c r="AB24" i="6"/>
  <c r="AC24" i="6"/>
  <c r="AD24" i="6"/>
  <c r="AE24" i="6"/>
  <c r="AF24" i="6"/>
  <c r="AM24" i="6"/>
  <c r="AN24" i="6"/>
  <c r="AO24" i="6"/>
  <c r="AP24" i="6"/>
  <c r="AQ24" i="6"/>
  <c r="AR24" i="6"/>
  <c r="U25" i="6"/>
  <c r="V25" i="6"/>
  <c r="W25" i="6"/>
  <c r="X25" i="6"/>
  <c r="Y25" i="6"/>
  <c r="Z25" i="6"/>
  <c r="AG25" i="6"/>
  <c r="AH25" i="6"/>
  <c r="AI25" i="6"/>
  <c r="AJ25" i="6"/>
  <c r="AK25" i="6"/>
  <c r="AL25" i="6"/>
  <c r="AA25" i="6"/>
  <c r="AB25" i="6"/>
  <c r="AC25" i="6"/>
  <c r="AD25" i="6"/>
  <c r="AE25" i="6"/>
  <c r="AF25" i="6"/>
  <c r="AM25" i="6"/>
  <c r="AN25" i="6"/>
  <c r="AO25" i="6"/>
  <c r="AP25" i="6"/>
  <c r="AQ25" i="6"/>
  <c r="AR25" i="6"/>
  <c r="U26" i="6"/>
  <c r="V26" i="6"/>
  <c r="W26" i="6"/>
  <c r="X26" i="6"/>
  <c r="Y26" i="6"/>
  <c r="Z26" i="6"/>
  <c r="AG26" i="6"/>
  <c r="AH26" i="6"/>
  <c r="AI26" i="6"/>
  <c r="AJ26" i="6"/>
  <c r="AK26" i="6"/>
  <c r="AL26" i="6"/>
  <c r="AA26" i="6"/>
  <c r="AB26" i="6"/>
  <c r="AC26" i="6"/>
  <c r="AD26" i="6"/>
  <c r="AE26" i="6"/>
  <c r="AF26" i="6"/>
  <c r="AM26" i="6"/>
  <c r="AN26" i="6"/>
  <c r="AO26" i="6"/>
  <c r="AP26" i="6"/>
  <c r="AQ26" i="6"/>
  <c r="AR26" i="6"/>
  <c r="U27" i="6"/>
  <c r="V27" i="6"/>
  <c r="W27" i="6"/>
  <c r="X27" i="6"/>
  <c r="Y27" i="6"/>
  <c r="Z27" i="6"/>
  <c r="AG27" i="6"/>
  <c r="AH27" i="6"/>
  <c r="AI27" i="6"/>
  <c r="AJ27" i="6"/>
  <c r="AK27" i="6"/>
  <c r="AL27" i="6"/>
  <c r="AA27" i="6"/>
  <c r="AB27" i="6"/>
  <c r="AC27" i="6"/>
  <c r="AD27" i="6"/>
  <c r="AE27" i="6"/>
  <c r="AF27" i="6"/>
  <c r="AM27" i="6"/>
  <c r="AN27" i="6"/>
  <c r="AO27" i="6"/>
  <c r="AP27" i="6"/>
  <c r="AQ27" i="6"/>
  <c r="AR27" i="6"/>
  <c r="U28" i="6"/>
  <c r="V28" i="6"/>
  <c r="W28" i="6"/>
  <c r="X28" i="6"/>
  <c r="Y28" i="6"/>
  <c r="Z28" i="6"/>
  <c r="AG28" i="6"/>
  <c r="AH28" i="6"/>
  <c r="AI28" i="6"/>
  <c r="AJ28" i="6"/>
  <c r="AK28" i="6"/>
  <c r="AL28" i="6"/>
  <c r="AA28" i="6"/>
  <c r="AB28" i="6"/>
  <c r="AC28" i="6"/>
  <c r="AD28" i="6"/>
  <c r="AE28" i="6"/>
  <c r="AF28" i="6"/>
  <c r="AM28" i="6"/>
  <c r="AN28" i="6"/>
  <c r="AO28" i="6"/>
  <c r="AP28" i="6"/>
  <c r="AQ28" i="6"/>
  <c r="AR28" i="6"/>
  <c r="U29" i="6"/>
  <c r="V29" i="6"/>
  <c r="W29" i="6"/>
  <c r="X29" i="6"/>
  <c r="Y29" i="6"/>
  <c r="Z29" i="6"/>
  <c r="AG29" i="6"/>
  <c r="AH29" i="6"/>
  <c r="AI29" i="6"/>
  <c r="AJ29" i="6"/>
  <c r="AK29" i="6"/>
  <c r="AL29" i="6"/>
  <c r="AA29" i="6"/>
  <c r="AB29" i="6"/>
  <c r="AC29" i="6"/>
  <c r="AD29" i="6"/>
  <c r="AE29" i="6"/>
  <c r="AF29" i="6"/>
  <c r="AM29" i="6"/>
  <c r="AN29" i="6"/>
  <c r="AO29" i="6"/>
  <c r="AP29" i="6"/>
  <c r="AQ29" i="6"/>
  <c r="AQ42" i="6" s="1"/>
  <c r="AR29" i="6"/>
  <c r="U30" i="6"/>
  <c r="V30" i="6"/>
  <c r="W30" i="6"/>
  <c r="X30" i="6"/>
  <c r="Y30" i="6"/>
  <c r="Z30" i="6"/>
  <c r="AG30" i="6"/>
  <c r="AH30" i="6"/>
  <c r="AI30" i="6"/>
  <c r="AJ30" i="6"/>
  <c r="AK30" i="6"/>
  <c r="AL30" i="6"/>
  <c r="AA30" i="6"/>
  <c r="AB30" i="6"/>
  <c r="AC30" i="6"/>
  <c r="AD30" i="6"/>
  <c r="AE30" i="6"/>
  <c r="AF30" i="6"/>
  <c r="AM30" i="6"/>
  <c r="AN30" i="6"/>
  <c r="AO30" i="6"/>
  <c r="AP30" i="6"/>
  <c r="AQ30" i="6"/>
  <c r="AR30" i="6"/>
  <c r="U31" i="6"/>
  <c r="V31" i="6"/>
  <c r="W31" i="6"/>
  <c r="X31" i="6"/>
  <c r="Y31" i="6"/>
  <c r="Z31" i="6"/>
  <c r="AG31" i="6"/>
  <c r="AH31" i="6"/>
  <c r="AI31" i="6"/>
  <c r="AJ31" i="6"/>
  <c r="AK31" i="6"/>
  <c r="AL31" i="6"/>
  <c r="AA31" i="6"/>
  <c r="AB31" i="6"/>
  <c r="AC31" i="6"/>
  <c r="AD31" i="6"/>
  <c r="AE31" i="6"/>
  <c r="AF31" i="6"/>
  <c r="AM31" i="6"/>
  <c r="AN31" i="6"/>
  <c r="AO31" i="6"/>
  <c r="AP31" i="6"/>
  <c r="AQ31" i="6"/>
  <c r="AR31" i="6"/>
  <c r="U32" i="6"/>
  <c r="V32" i="6"/>
  <c r="W32" i="6"/>
  <c r="X32" i="6"/>
  <c r="Y32" i="6"/>
  <c r="Z32" i="6"/>
  <c r="AG32" i="6"/>
  <c r="AH32" i="6"/>
  <c r="AI32" i="6"/>
  <c r="AJ32" i="6"/>
  <c r="AK32" i="6"/>
  <c r="AL32" i="6"/>
  <c r="AA32" i="6"/>
  <c r="AB32" i="6"/>
  <c r="AC32" i="6"/>
  <c r="AD32" i="6"/>
  <c r="AE32" i="6"/>
  <c r="AF32" i="6"/>
  <c r="AM32" i="6"/>
  <c r="AN32" i="6"/>
  <c r="AO32" i="6"/>
  <c r="AP32" i="6"/>
  <c r="AQ32" i="6"/>
  <c r="AR32" i="6"/>
  <c r="U33" i="6"/>
  <c r="V33" i="6"/>
  <c r="W33" i="6"/>
  <c r="X33" i="6"/>
  <c r="Y33" i="6"/>
  <c r="Z33" i="6"/>
  <c r="AG33" i="6"/>
  <c r="AH33" i="6"/>
  <c r="AI33" i="6"/>
  <c r="AJ33" i="6"/>
  <c r="AK33" i="6"/>
  <c r="AL33" i="6"/>
  <c r="AA33" i="6"/>
  <c r="AB33" i="6"/>
  <c r="AC33" i="6"/>
  <c r="AD33" i="6"/>
  <c r="AE33" i="6"/>
  <c r="AF33" i="6"/>
  <c r="AM33" i="6"/>
  <c r="AN33" i="6"/>
  <c r="AO33" i="6"/>
  <c r="AP33" i="6"/>
  <c r="AQ33" i="6"/>
  <c r="AR33" i="6"/>
  <c r="U34" i="6"/>
  <c r="V34" i="6"/>
  <c r="W34" i="6"/>
  <c r="X34" i="6"/>
  <c r="Y34" i="6"/>
  <c r="Z34" i="6"/>
  <c r="AG34" i="6"/>
  <c r="AH34" i="6"/>
  <c r="AI34" i="6"/>
  <c r="AJ34" i="6"/>
  <c r="AK34" i="6"/>
  <c r="AL34" i="6"/>
  <c r="AA34" i="6"/>
  <c r="AB34" i="6"/>
  <c r="AC34" i="6"/>
  <c r="AD34" i="6"/>
  <c r="AE34" i="6"/>
  <c r="AF34" i="6"/>
  <c r="AM34" i="6"/>
  <c r="AN34" i="6"/>
  <c r="AO34" i="6"/>
  <c r="AP34" i="6"/>
  <c r="AQ34" i="6"/>
  <c r="AR34" i="6"/>
  <c r="U35" i="6"/>
  <c r="V35" i="6"/>
  <c r="W35" i="6"/>
  <c r="X35" i="6"/>
  <c r="Y35" i="6"/>
  <c r="Z35" i="6"/>
  <c r="AG35" i="6"/>
  <c r="AH35" i="6"/>
  <c r="AI35" i="6"/>
  <c r="AJ35" i="6"/>
  <c r="AK35" i="6"/>
  <c r="AL35" i="6"/>
  <c r="AA35" i="6"/>
  <c r="AB35" i="6"/>
  <c r="AC35" i="6"/>
  <c r="AD35" i="6"/>
  <c r="AE35" i="6"/>
  <c r="AF35" i="6"/>
  <c r="AM35" i="6"/>
  <c r="AN35" i="6"/>
  <c r="AO35" i="6"/>
  <c r="AP35" i="6"/>
  <c r="AQ35" i="6"/>
  <c r="AR35" i="6"/>
  <c r="U36" i="6"/>
  <c r="V36" i="6"/>
  <c r="W36" i="6"/>
  <c r="X36" i="6"/>
  <c r="Y36" i="6"/>
  <c r="Z36" i="6"/>
  <c r="AG36" i="6"/>
  <c r="AH36" i="6"/>
  <c r="AI36" i="6"/>
  <c r="AJ36" i="6"/>
  <c r="AK36" i="6"/>
  <c r="AL36" i="6"/>
  <c r="AA36" i="6"/>
  <c r="AB36" i="6"/>
  <c r="AC36" i="6"/>
  <c r="AD36" i="6"/>
  <c r="AE36" i="6"/>
  <c r="AF36" i="6"/>
  <c r="AM36" i="6"/>
  <c r="AN36" i="6"/>
  <c r="AO36" i="6"/>
  <c r="AP36" i="6"/>
  <c r="AQ36" i="6"/>
  <c r="AR36" i="6"/>
  <c r="U37" i="6"/>
  <c r="V37" i="6"/>
  <c r="W37" i="6"/>
  <c r="X37" i="6"/>
  <c r="Y37" i="6"/>
  <c r="Z37" i="6"/>
  <c r="BE37" i="6" s="1"/>
  <c r="AG37" i="6"/>
  <c r="AH37" i="6"/>
  <c r="AI37" i="6"/>
  <c r="AJ37" i="6"/>
  <c r="AK37" i="6"/>
  <c r="AL37" i="6"/>
  <c r="AA37" i="6"/>
  <c r="AB37" i="6"/>
  <c r="AC37" i="6"/>
  <c r="AD37" i="6"/>
  <c r="AE37" i="6"/>
  <c r="AF37" i="6"/>
  <c r="AM37" i="6"/>
  <c r="AN37" i="6"/>
  <c r="AO37" i="6"/>
  <c r="AP37" i="6"/>
  <c r="AQ37" i="6"/>
  <c r="AR37" i="6"/>
  <c r="U38" i="6"/>
  <c r="V38" i="6"/>
  <c r="W38" i="6"/>
  <c r="X38" i="6"/>
  <c r="Y38" i="6"/>
  <c r="Z38" i="6"/>
  <c r="AG38" i="6"/>
  <c r="AH38" i="6"/>
  <c r="AI38" i="6"/>
  <c r="AJ38" i="6"/>
  <c r="AK38" i="6"/>
  <c r="AL38" i="6"/>
  <c r="AA38" i="6"/>
  <c r="AB38" i="6"/>
  <c r="AC38" i="6"/>
  <c r="AD38" i="6"/>
  <c r="AE38" i="6"/>
  <c r="AF38" i="6"/>
  <c r="AM38" i="6"/>
  <c r="AN38" i="6"/>
  <c r="AO38" i="6"/>
  <c r="AP38" i="6"/>
  <c r="AQ38" i="6"/>
  <c r="AR38" i="6"/>
  <c r="U39" i="6"/>
  <c r="V39" i="6"/>
  <c r="W39" i="6"/>
  <c r="X39" i="6"/>
  <c r="Y39" i="6"/>
  <c r="Z39" i="6"/>
  <c r="AG39" i="6"/>
  <c r="AH39" i="6"/>
  <c r="AI39" i="6"/>
  <c r="AJ39" i="6"/>
  <c r="AK39" i="6"/>
  <c r="AL39" i="6"/>
  <c r="AA39" i="6"/>
  <c r="AB39" i="6"/>
  <c r="AC39" i="6"/>
  <c r="AD39" i="6"/>
  <c r="AE39" i="6"/>
  <c r="AF39" i="6"/>
  <c r="AM39" i="6"/>
  <c r="AN39" i="6"/>
  <c r="AO39" i="6"/>
  <c r="AP39" i="6"/>
  <c r="AQ39" i="6"/>
  <c r="AR39" i="6"/>
  <c r="U40" i="6"/>
  <c r="V40" i="6"/>
  <c r="W40" i="6"/>
  <c r="X40" i="6"/>
  <c r="Y40" i="6"/>
  <c r="Z40" i="6"/>
  <c r="AG40" i="6"/>
  <c r="AH40" i="6"/>
  <c r="AI40" i="6"/>
  <c r="AJ40" i="6"/>
  <c r="AK40" i="6"/>
  <c r="AL40" i="6"/>
  <c r="AA40" i="6"/>
  <c r="AB40" i="6"/>
  <c r="AC40" i="6"/>
  <c r="AD40" i="6"/>
  <c r="AE40" i="6"/>
  <c r="AF40" i="6"/>
  <c r="AM40" i="6"/>
  <c r="AN40" i="6"/>
  <c r="AO40" i="6"/>
  <c r="AP40" i="6"/>
  <c r="AQ40" i="6"/>
  <c r="AR40" i="6"/>
  <c r="U41" i="6"/>
  <c r="V41" i="6"/>
  <c r="W41" i="6"/>
  <c r="X41" i="6"/>
  <c r="Y41" i="6"/>
  <c r="Z41" i="6"/>
  <c r="AG41" i="6"/>
  <c r="AH41" i="6"/>
  <c r="AI41" i="6"/>
  <c r="AJ41" i="6"/>
  <c r="AK41" i="6"/>
  <c r="AL41" i="6"/>
  <c r="AA41" i="6"/>
  <c r="AB41" i="6"/>
  <c r="AC41" i="6"/>
  <c r="AD41" i="6"/>
  <c r="AE41" i="6"/>
  <c r="AF41" i="6"/>
  <c r="AM41" i="6"/>
  <c r="AN41" i="6"/>
  <c r="AO41" i="6"/>
  <c r="AP41" i="6"/>
  <c r="AQ41" i="6"/>
  <c r="AR41" i="6"/>
  <c r="AN6" i="6"/>
  <c r="AO6" i="6"/>
  <c r="AP6" i="6"/>
  <c r="AP42" i="6" s="1"/>
  <c r="AP101" i="6" s="1"/>
  <c r="AQ6" i="6"/>
  <c r="AR6" i="6"/>
  <c r="AB6" i="6"/>
  <c r="AC6" i="6"/>
  <c r="AC42" i="6" s="1"/>
  <c r="AD6" i="6"/>
  <c r="AD42" i="6" s="1"/>
  <c r="AD101" i="6" s="1"/>
  <c r="AE6" i="6"/>
  <c r="AF6" i="6"/>
  <c r="AM6" i="6"/>
  <c r="AA6" i="6"/>
  <c r="AA42" i="6" s="1"/>
  <c r="AH6" i="6"/>
  <c r="AI6" i="6"/>
  <c r="AJ6" i="6"/>
  <c r="AK6" i="6"/>
  <c r="AL6" i="6"/>
  <c r="AG6" i="6"/>
  <c r="AG42" i="6" s="1"/>
  <c r="V6" i="6"/>
  <c r="W6" i="6"/>
  <c r="X6" i="6"/>
  <c r="Y6" i="6"/>
  <c r="Z6" i="6"/>
  <c r="U6" i="6"/>
  <c r="C113" i="6"/>
  <c r="D113" i="6"/>
  <c r="E113" i="6"/>
  <c r="E118" i="6"/>
  <c r="E119" i="6"/>
  <c r="C114" i="6"/>
  <c r="D114" i="6"/>
  <c r="E114" i="6"/>
  <c r="B114" i="6"/>
  <c r="B113" i="6"/>
  <c r="F37" i="6"/>
  <c r="F16" i="6"/>
  <c r="AT16" i="6" s="1"/>
  <c r="F31" i="6"/>
  <c r="AX31" i="6" s="1"/>
  <c r="BE31" i="6" s="1"/>
  <c r="F34" i="6"/>
  <c r="AV34" i="6" s="1"/>
  <c r="BC34" i="6" s="1"/>
  <c r="F30" i="6"/>
  <c r="AS30" i="6" s="1"/>
  <c r="F15" i="6"/>
  <c r="AS15" i="6" s="1"/>
  <c r="F41" i="6"/>
  <c r="AV41" i="6" s="1"/>
  <c r="F39" i="6"/>
  <c r="AS39" i="6" s="1"/>
  <c r="F28" i="6"/>
  <c r="AT28" i="6" s="1"/>
  <c r="F27" i="6"/>
  <c r="F26" i="6"/>
  <c r="AW26" i="6" s="1"/>
  <c r="BD26" i="6" s="1"/>
  <c r="F23" i="6"/>
  <c r="AW23" i="6" s="1"/>
  <c r="BD23" i="6" s="1"/>
  <c r="F22" i="6"/>
  <c r="AU22" i="6" s="1"/>
  <c r="F21" i="6"/>
  <c r="AW21" i="6" s="1"/>
  <c r="BD21" i="6" s="1"/>
  <c r="F11" i="6"/>
  <c r="F9" i="6"/>
  <c r="AU9" i="6" s="1"/>
  <c r="F8" i="6"/>
  <c r="F7" i="6"/>
  <c r="AS7" i="6" s="1"/>
  <c r="F73" i="6"/>
  <c r="AU73" i="6" s="1"/>
  <c r="AW73" i="6"/>
  <c r="F66" i="6"/>
  <c r="AV66" i="6"/>
  <c r="BC66" i="6" s="1"/>
  <c r="F67" i="6"/>
  <c r="AV67" i="6"/>
  <c r="F56" i="6"/>
  <c r="AX56" i="6"/>
  <c r="F36" i="6"/>
  <c r="AV36" i="6" s="1"/>
  <c r="F35" i="6"/>
  <c r="AS35" i="6" s="1"/>
  <c r="D49" i="6"/>
  <c r="D106" i="6" s="1"/>
  <c r="B49" i="6"/>
  <c r="B106" i="6" s="1"/>
  <c r="F38" i="6"/>
  <c r="AV38" i="6" s="1"/>
  <c r="F14" i="6"/>
  <c r="AV14" i="6" s="1"/>
  <c r="F40" i="6"/>
  <c r="AS40" i="6" s="1"/>
  <c r="F18" i="6"/>
  <c r="AS18" i="6" s="1"/>
  <c r="F29" i="6"/>
  <c r="AX29" i="6" s="1"/>
  <c r="F25" i="6"/>
  <c r="AV25" i="6" s="1"/>
  <c r="BC25" i="6" s="1"/>
  <c r="AX25" i="6"/>
  <c r="BE25" i="6" s="1"/>
  <c r="B74" i="6"/>
  <c r="B104" i="6" s="1"/>
  <c r="C104" i="6"/>
  <c r="D74" i="6"/>
  <c r="D104" i="6" s="1"/>
  <c r="E104" i="6"/>
  <c r="B69" i="6"/>
  <c r="C117" i="6"/>
  <c r="D69" i="6"/>
  <c r="E103" i="6"/>
  <c r="B63" i="6"/>
  <c r="B116" i="6" s="1"/>
  <c r="C102" i="6"/>
  <c r="D63" i="6"/>
  <c r="D102" i="6"/>
  <c r="E102" i="6"/>
  <c r="B42" i="6"/>
  <c r="D42" i="6"/>
  <c r="D101" i="6" s="1"/>
  <c r="D105" i="6" s="1"/>
  <c r="D107" i="6" s="1"/>
  <c r="AW57" i="2"/>
  <c r="AU57" i="2"/>
  <c r="AU23" i="2"/>
  <c r="F72" i="6"/>
  <c r="F71" i="6"/>
  <c r="BE70" i="6"/>
  <c r="BD70" i="6"/>
  <c r="BC70" i="6"/>
  <c r="BB70" i="6"/>
  <c r="BA70" i="6"/>
  <c r="AZ70" i="6"/>
  <c r="F68" i="6"/>
  <c r="AU68" i="6" s="1"/>
  <c r="BB68" i="6" s="1"/>
  <c r="F65" i="6"/>
  <c r="BE64" i="6"/>
  <c r="BD64" i="6"/>
  <c r="BC64" i="6"/>
  <c r="BB64" i="6"/>
  <c r="BA64" i="6"/>
  <c r="AZ64" i="6"/>
  <c r="F62" i="6"/>
  <c r="AS62" i="6"/>
  <c r="AZ62" i="6"/>
  <c r="F55" i="6"/>
  <c r="AT55" i="6"/>
  <c r="BA55" i="6" s="1"/>
  <c r="F54" i="6"/>
  <c r="AW54" i="6" s="1"/>
  <c r="F53" i="6"/>
  <c r="AT53" i="6" s="1"/>
  <c r="F52" i="6"/>
  <c r="AU52" i="6" s="1"/>
  <c r="F51" i="6"/>
  <c r="AW51" i="6" s="1"/>
  <c r="BD51" i="6" s="1"/>
  <c r="BE50" i="6"/>
  <c r="BD50" i="6"/>
  <c r="BC50" i="6"/>
  <c r="BB50" i="6"/>
  <c r="BA50" i="6"/>
  <c r="AZ50" i="6"/>
  <c r="F48" i="6"/>
  <c r="BD48" i="6"/>
  <c r="F47" i="6"/>
  <c r="AS47" i="6" s="1"/>
  <c r="F46" i="6"/>
  <c r="AU46" i="6" s="1"/>
  <c r="F45" i="6"/>
  <c r="AS45" i="6" s="1"/>
  <c r="F44" i="6"/>
  <c r="AT44" i="6" s="1"/>
  <c r="BC44" i="6"/>
  <c r="F43" i="6"/>
  <c r="AS43" i="6" s="1"/>
  <c r="F17" i="6"/>
  <c r="AX17" i="6" s="1"/>
  <c r="F24" i="6"/>
  <c r="AX24" i="6" s="1"/>
  <c r="F20" i="6"/>
  <c r="AU20" i="6" s="1"/>
  <c r="BB20" i="6" s="1"/>
  <c r="F33" i="6"/>
  <c r="AU33" i="6" s="1"/>
  <c r="BB33" i="6" s="1"/>
  <c r="F32" i="6"/>
  <c r="AS32" i="6" s="1"/>
  <c r="F13" i="6"/>
  <c r="AX13" i="6"/>
  <c r="F12" i="6"/>
  <c r="AX12" i="6" s="1"/>
  <c r="BE12" i="6" s="1"/>
  <c r="F10" i="6"/>
  <c r="AV10" i="6" s="1"/>
  <c r="F6" i="6"/>
  <c r="AU6" i="6" s="1"/>
  <c r="AH7" i="2"/>
  <c r="AI7" i="2"/>
  <c r="AJ7" i="2"/>
  <c r="AK7" i="2"/>
  <c r="AL7" i="2"/>
  <c r="AG7" i="2"/>
  <c r="V7" i="2"/>
  <c r="W7" i="2"/>
  <c r="X7" i="2"/>
  <c r="Y7" i="2"/>
  <c r="Y94" i="2" s="1"/>
  <c r="Y98" i="2" s="1"/>
  <c r="Z7" i="2"/>
  <c r="Z94" i="2" s="1"/>
  <c r="Z98" i="2" s="1"/>
  <c r="U7" i="2"/>
  <c r="AB7" i="2"/>
  <c r="AC7" i="2"/>
  <c r="AD7" i="2"/>
  <c r="AE7" i="2"/>
  <c r="AF7" i="2"/>
  <c r="AA7" i="2"/>
  <c r="P7" i="2"/>
  <c r="Q7" i="2"/>
  <c r="R7" i="2"/>
  <c r="S7" i="2"/>
  <c r="T7" i="2"/>
  <c r="T94" i="2" s="1"/>
  <c r="T98" i="2" s="1"/>
  <c r="O7" i="2"/>
  <c r="AJ23" i="1"/>
  <c r="H79" i="1"/>
  <c r="BE48" i="6"/>
  <c r="BE44" i="6"/>
  <c r="BC48" i="6"/>
  <c r="C103" i="6"/>
  <c r="E116" i="6"/>
  <c r="AE106" i="6"/>
  <c r="AL106" i="6"/>
  <c r="AD106" i="6"/>
  <c r="AR106" i="6"/>
  <c r="Z106" i="6"/>
  <c r="AP74" i="6"/>
  <c r="AP104" i="6"/>
  <c r="AF106" i="6"/>
  <c r="BE47" i="6"/>
  <c r="AU37" i="2"/>
  <c r="BD44" i="6"/>
  <c r="AV77" i="2"/>
  <c r="BC45" i="6"/>
  <c r="BD43" i="6"/>
  <c r="BC43" i="6"/>
  <c r="AW23" i="2"/>
  <c r="AX57" i="2"/>
  <c r="BD45" i="6"/>
  <c r="BD47" i="6"/>
  <c r="BC47" i="6"/>
  <c r="BE45" i="6"/>
  <c r="AT57" i="2"/>
  <c r="AX77" i="2"/>
  <c r="BE43" i="6"/>
  <c r="AW77" i="2"/>
  <c r="AW47" i="2"/>
  <c r="AT23" i="2"/>
  <c r="AU77" i="2"/>
  <c r="AT77" i="2"/>
  <c r="AV47" i="2"/>
  <c r="AT47" i="2"/>
  <c r="AY47" i="2"/>
  <c r="AY77" i="2"/>
  <c r="AT37" i="2"/>
  <c r="AV37" i="2"/>
  <c r="AX37" i="2"/>
  <c r="AU47" i="2"/>
  <c r="AW37" i="2"/>
  <c r="AV23" i="2"/>
  <c r="AV57" i="2"/>
  <c r="C115" i="6"/>
  <c r="C106" i="6"/>
  <c r="C107" i="6" s="1"/>
  <c r="C101" i="6"/>
  <c r="C105" i="6"/>
  <c r="E117" i="6"/>
  <c r="BC46" i="6"/>
  <c r="AV49" i="6"/>
  <c r="AV106" i="6" s="1"/>
  <c r="BC106" i="6" s="1"/>
  <c r="AX49" i="6"/>
  <c r="AX106" i="6" s="1"/>
  <c r="BD46" i="6"/>
  <c r="BE46" i="6"/>
  <c r="AW49" i="6"/>
  <c r="BD49" i="6"/>
  <c r="C116" i="6"/>
  <c r="AR86" i="2"/>
  <c r="AY86" i="2" s="1"/>
  <c r="AQ86" i="2"/>
  <c r="AP86" i="2"/>
  <c r="AO86" i="2"/>
  <c r="AN86" i="2"/>
  <c r="AU86" i="2" s="1"/>
  <c r="AQ69" i="2"/>
  <c r="AP69" i="2"/>
  <c r="AQ65" i="2"/>
  <c r="AP72" i="2"/>
  <c r="AR20" i="2"/>
  <c r="AY20" i="2"/>
  <c r="AN20" i="2"/>
  <c r="AU20" i="2" s="1"/>
  <c r="AR14" i="2"/>
  <c r="AY14" i="2" s="1"/>
  <c r="E101" i="6"/>
  <c r="E105" i="6"/>
  <c r="E107" i="6" s="1"/>
  <c r="AN44" i="2"/>
  <c r="AU44" i="2"/>
  <c r="AR44" i="2"/>
  <c r="AY44" i="2"/>
  <c r="AR82" i="2"/>
  <c r="AY82" i="2" s="1"/>
  <c r="AR75" i="2"/>
  <c r="AO55" i="2"/>
  <c r="AV55" i="2"/>
  <c r="AR55" i="2"/>
  <c r="AM63" i="2"/>
  <c r="AT63" i="2" s="1"/>
  <c r="AR63" i="2"/>
  <c r="AY63" i="2" s="1"/>
  <c r="AP63" i="2"/>
  <c r="AW63" i="2" s="1"/>
  <c r="AQ29" i="2"/>
  <c r="AP29" i="2"/>
  <c r="AQ55" i="2"/>
  <c r="AX55" i="2" s="1"/>
  <c r="AM84" i="2"/>
  <c r="AT84" i="2"/>
  <c r="AP84" i="2"/>
  <c r="AO33" i="2"/>
  <c r="AV33" i="2" s="1"/>
  <c r="AP55" i="2"/>
  <c r="AW55" i="2" s="1"/>
  <c r="AM29" i="2"/>
  <c r="AO29" i="2"/>
  <c r="AR29" i="2"/>
  <c r="AN55" i="2"/>
  <c r="AM55" i="2"/>
  <c r="AN84" i="2"/>
  <c r="AU84" i="2"/>
  <c r="AO26" i="2"/>
  <c r="AV26" i="2"/>
  <c r="AP36" i="2"/>
  <c r="AR26" i="2"/>
  <c r="AM49" i="2"/>
  <c r="AT49" i="2" s="1"/>
  <c r="AM38" i="2"/>
  <c r="AR65" i="2"/>
  <c r="AY65" i="2" s="1"/>
  <c r="AM65" i="2"/>
  <c r="AT65" i="2" s="1"/>
  <c r="AO49" i="2"/>
  <c r="AR38" i="2"/>
  <c r="AY38" i="2" s="1"/>
  <c r="AN38" i="2"/>
  <c r="AR43" i="2"/>
  <c r="AY43" i="2" s="1"/>
  <c r="AN65" i="2"/>
  <c r="AU65" i="2" s="1"/>
  <c r="AP71" i="2"/>
  <c r="AN49" i="2"/>
  <c r="AU49" i="2"/>
  <c r="AO38" i="2"/>
  <c r="AO65" i="2"/>
  <c r="AV65" i="2" s="1"/>
  <c r="AQ38" i="2"/>
  <c r="AN83" i="2"/>
  <c r="AN71" i="2"/>
  <c r="AU71" i="2" s="1"/>
  <c r="AM82" i="2"/>
  <c r="AT82" i="2"/>
  <c r="AO60" i="2"/>
  <c r="AV60" i="2" s="1"/>
  <c r="AP60" i="2"/>
  <c r="AW60" i="2" s="1"/>
  <c r="AQ70" i="2"/>
  <c r="AQ82" i="2"/>
  <c r="AO64" i="2"/>
  <c r="AV64" i="2"/>
  <c r="AN82" i="2"/>
  <c r="AU82" i="2"/>
  <c r="AQ60" i="2"/>
  <c r="AO24" i="2"/>
  <c r="AP82" i="2"/>
  <c r="AR70" i="2"/>
  <c r="AY70" i="2" s="1"/>
  <c r="AM70" i="2"/>
  <c r="AT70" i="2" s="1"/>
  <c r="AP70" i="2"/>
  <c r="AM64" i="2"/>
  <c r="AT64" i="2" s="1"/>
  <c r="AQ24" i="2"/>
  <c r="AP64" i="2"/>
  <c r="AR64" i="2"/>
  <c r="AN70" i="2"/>
  <c r="AU70" i="2" s="1"/>
  <c r="AM24" i="2"/>
  <c r="AQ64" i="2"/>
  <c r="AR24" i="2"/>
  <c r="AN24" i="2"/>
  <c r="AQ36" i="2"/>
  <c r="AR88" i="2"/>
  <c r="AP88" i="2"/>
  <c r="AW88" i="2"/>
  <c r="AM79" i="2"/>
  <c r="AM46" i="2"/>
  <c r="AT46" i="2" s="1"/>
  <c r="AO73" i="2"/>
  <c r="AR54" i="2"/>
  <c r="AP15" i="2"/>
  <c r="AW15" i="2" s="1"/>
  <c r="AR35" i="2"/>
  <c r="AY35" i="2" s="1"/>
  <c r="AR79" i="2"/>
  <c r="AY79" i="2"/>
  <c r="AM67" i="2"/>
  <c r="AT67" i="2" s="1"/>
  <c r="AQ56" i="2"/>
  <c r="AO15" i="2"/>
  <c r="AN67" i="2"/>
  <c r="AU67" i="2" s="1"/>
  <c r="AQ67" i="2"/>
  <c r="AU26" i="2"/>
  <c r="AR28" i="2"/>
  <c r="AQ79" i="2"/>
  <c r="AP40" i="2"/>
  <c r="AN9" i="2"/>
  <c r="AQ15" i="2"/>
  <c r="AX15" i="2" s="1"/>
  <c r="AO67" i="2"/>
  <c r="AM15" i="2"/>
  <c r="AM73" i="2"/>
  <c r="AT73" i="2" s="1"/>
  <c r="AP54" i="2"/>
  <c r="AW54" i="2"/>
  <c r="AN40" i="2"/>
  <c r="AN27" i="2"/>
  <c r="AU27" i="2"/>
  <c r="AR73" i="2"/>
  <c r="AO79" i="2"/>
  <c r="AP35" i="2"/>
  <c r="AW35" i="2" s="1"/>
  <c r="AR40" i="2"/>
  <c r="AO40" i="2"/>
  <c r="AV40" i="2"/>
  <c r="AP79" i="2"/>
  <c r="AN10" i="2"/>
  <c r="AP67" i="2"/>
  <c r="AQ54" i="2"/>
  <c r="AX54" i="2"/>
  <c r="AP39" i="2"/>
  <c r="AW39" i="2"/>
  <c r="AM25" i="2"/>
  <c r="AQ13" i="2"/>
  <c r="AR13" i="2"/>
  <c r="AP13" i="2"/>
  <c r="AM13" i="2"/>
  <c r="AT13" i="2"/>
  <c r="AO13" i="2"/>
  <c r="AM68" i="2"/>
  <c r="AN68" i="2"/>
  <c r="AU68" i="2" s="1"/>
  <c r="AR74" i="2"/>
  <c r="AY74" i="2" s="1"/>
  <c r="AR80" i="2"/>
  <c r="AY80" i="2" s="1"/>
  <c r="AP68" i="2"/>
  <c r="AR68" i="2"/>
  <c r="AY68" i="2" s="1"/>
  <c r="AO68" i="2"/>
  <c r="AO80" i="2"/>
  <c r="AP74" i="2"/>
  <c r="AM58" i="2"/>
  <c r="AT58" i="2"/>
  <c r="AM39" i="2"/>
  <c r="AR39" i="2"/>
  <c r="AY39" i="2" s="1"/>
  <c r="AQ39" i="2"/>
  <c r="AQ19" i="2"/>
  <c r="AR31" i="2"/>
  <c r="AY31" i="2" s="1"/>
  <c r="AP31" i="2"/>
  <c r="BA18" i="1"/>
  <c r="BB15" i="1"/>
  <c r="BA15" i="1"/>
  <c r="BC14" i="1"/>
  <c r="I24" i="1"/>
  <c r="AP24" i="1" s="1"/>
  <c r="I16" i="1"/>
  <c r="AP16" i="1" s="1"/>
  <c r="BC12" i="1"/>
  <c r="AU31" i="6"/>
  <c r="AQ31" i="2"/>
  <c r="AN31" i="2"/>
  <c r="AO14" i="2"/>
  <c r="AP14" i="2"/>
  <c r="AN14" i="2"/>
  <c r="AM14" i="2"/>
  <c r="AQ14" i="2"/>
  <c r="AX14" i="2" s="1"/>
  <c r="AO39" i="2"/>
  <c r="AV39" i="2" s="1"/>
  <c r="AN39" i="2"/>
  <c r="AP49" i="2"/>
  <c r="AQ49" i="2"/>
  <c r="AP43" i="2"/>
  <c r="AN43" i="2"/>
  <c r="AU43" i="2" s="1"/>
  <c r="AQ43" i="2"/>
  <c r="AO84" i="2"/>
  <c r="AQ84" i="2"/>
  <c r="AX84" i="2" s="1"/>
  <c r="AR84" i="2"/>
  <c r="AY84" i="2" s="1"/>
  <c r="AN81" i="2"/>
  <c r="AU81" i="2" s="1"/>
  <c r="AM81" i="2"/>
  <c r="AT81" i="2" s="1"/>
  <c r="AO31" i="2"/>
  <c r="AV31" i="2" s="1"/>
  <c r="AX38" i="2"/>
  <c r="AQ28" i="2"/>
  <c r="AP28" i="2"/>
  <c r="AO28" i="2"/>
  <c r="AV28" i="2"/>
  <c r="D116" i="6"/>
  <c r="E115" i="6"/>
  <c r="E106" i="6"/>
  <c r="AU66" i="6"/>
  <c r="BB66" i="6"/>
  <c r="AU51" i="6"/>
  <c r="AX65" i="6"/>
  <c r="AW71" i="6"/>
  <c r="L107" i="2"/>
  <c r="AF69" i="6"/>
  <c r="AF103" i="6" s="1"/>
  <c r="K107" i="2"/>
  <c r="I107" i="2"/>
  <c r="P30" i="1"/>
  <c r="P34" i="1"/>
  <c r="P32" i="1"/>
  <c r="P12" i="1"/>
  <c r="H107" i="2"/>
  <c r="J108" i="2"/>
  <c r="J107" i="2"/>
  <c r="L108" i="2"/>
  <c r="I108" i="2"/>
  <c r="H108" i="2"/>
  <c r="K108" i="2"/>
  <c r="M108" i="2"/>
  <c r="M107" i="2"/>
  <c r="F96" i="6"/>
  <c r="D96" i="6"/>
  <c r="D95" i="6"/>
  <c r="F95" i="6"/>
  <c r="B96" i="6"/>
  <c r="B95" i="6"/>
  <c r="AO19" i="2"/>
  <c r="AR19" i="2"/>
  <c r="AY19" i="2" s="1"/>
  <c r="AO10" i="2"/>
  <c r="AR10" i="2"/>
  <c r="AM19" i="2"/>
  <c r="AT19" i="2" s="1"/>
  <c r="AM21" i="2"/>
  <c r="AT21" i="2" s="1"/>
  <c r="AN19" i="2"/>
  <c r="AM10" i="2"/>
  <c r="AQ10" i="2"/>
  <c r="AX10" i="2" s="1"/>
  <c r="AX37" i="6"/>
  <c r="AT47" i="6"/>
  <c r="BA47" i="6" s="1"/>
  <c r="AJ74" i="6"/>
  <c r="AJ104" i="6" s="1"/>
  <c r="AS37" i="6"/>
  <c r="AJ69" i="6"/>
  <c r="AJ103" i="6" s="1"/>
  <c r="AI74" i="6"/>
  <c r="AI104" i="6" s="1"/>
  <c r="AM66" i="2"/>
  <c r="AT66" i="2" s="1"/>
  <c r="AR66" i="2"/>
  <c r="AY66" i="2" s="1"/>
  <c r="AO66" i="2"/>
  <c r="AV66" i="2" s="1"/>
  <c r="AP66" i="2"/>
  <c r="AQ59" i="2"/>
  <c r="AP59" i="2"/>
  <c r="AW59" i="2" s="1"/>
  <c r="AR59" i="2"/>
  <c r="AN59" i="2"/>
  <c r="AM59" i="2"/>
  <c r="AO59" i="2"/>
  <c r="AO88" i="2"/>
  <c r="AM88" i="2"/>
  <c r="AM40" i="2"/>
  <c r="AT40" i="2" s="1"/>
  <c r="AQ40" i="2"/>
  <c r="AX40" i="2" s="1"/>
  <c r="AW67" i="6"/>
  <c r="AS67" i="6"/>
  <c r="AU67" i="6"/>
  <c r="AQ8" i="2"/>
  <c r="AR8" i="2"/>
  <c r="AM75" i="2"/>
  <c r="AT75" i="2" s="1"/>
  <c r="AP75" i="2"/>
  <c r="AQ75" i="2"/>
  <c r="AO75" i="2"/>
  <c r="AV75" i="2" s="1"/>
  <c r="AN75" i="2"/>
  <c r="AU75" i="2" s="1"/>
  <c r="AV26" i="6"/>
  <c r="BC26" i="6" s="1"/>
  <c r="AM69" i="2"/>
  <c r="AT69" i="2" s="1"/>
  <c r="AO69" i="2"/>
  <c r="AV69" i="2" s="1"/>
  <c r="AN69" i="2"/>
  <c r="AU69" i="2" s="1"/>
  <c r="AR69" i="2"/>
  <c r="B117" i="6"/>
  <c r="B103" i="6"/>
  <c r="AO53" i="2"/>
  <c r="AM53" i="2"/>
  <c r="AT53" i="2" s="1"/>
  <c r="AQ53" i="2"/>
  <c r="AX53" i="2" s="1"/>
  <c r="AA74" i="6"/>
  <c r="AR83" i="2"/>
  <c r="AY83" i="2"/>
  <c r="AM83" i="2"/>
  <c r="AT83" i="2"/>
  <c r="AO83" i="2"/>
  <c r="AQ83" i="2"/>
  <c r="AP83" i="2"/>
  <c r="AM67" i="1"/>
  <c r="AS67" i="1" s="1"/>
  <c r="AN39" i="1"/>
  <c r="AN35" i="1"/>
  <c r="AN31" i="1"/>
  <c r="AN15" i="1"/>
  <c r="AN11" i="1"/>
  <c r="AU65" i="6"/>
  <c r="I14" i="1"/>
  <c r="I31" i="1"/>
  <c r="AP31" i="1" s="1"/>
  <c r="AM75" i="1"/>
  <c r="AS75" i="1" s="1"/>
  <c r="AN64" i="1"/>
  <c r="AT64" i="1" s="1"/>
  <c r="AN56" i="1"/>
  <c r="AT56" i="1" s="1"/>
  <c r="AM55" i="1"/>
  <c r="AS55" i="1" s="1"/>
  <c r="AN52" i="1"/>
  <c r="AM51" i="1"/>
  <c r="AS51" i="1" s="1"/>
  <c r="AN48" i="1"/>
  <c r="AT48" i="1" s="1"/>
  <c r="AN44" i="1"/>
  <c r="AT44" i="1" s="1"/>
  <c r="AM39" i="1"/>
  <c r="AM35" i="1"/>
  <c r="AM31" i="1"/>
  <c r="AS31" i="1" s="1"/>
  <c r="AM15" i="1"/>
  <c r="AM11" i="1"/>
  <c r="I35" i="1"/>
  <c r="AL75" i="1"/>
  <c r="AR75" i="1" s="1"/>
  <c r="AL63" i="1"/>
  <c r="AR63" i="1" s="1"/>
  <c r="AL55" i="1"/>
  <c r="AR55" i="1" s="1"/>
  <c r="AL51" i="1"/>
  <c r="AR51" i="1" s="1"/>
  <c r="AL39" i="1"/>
  <c r="AN28" i="1"/>
  <c r="AT28" i="1" s="1"/>
  <c r="BC15" i="1"/>
  <c r="AM64" i="1"/>
  <c r="AS64" i="1" s="1"/>
  <c r="AM56" i="1"/>
  <c r="AS56" i="1" s="1"/>
  <c r="AM52" i="1"/>
  <c r="AS52" i="1" s="1"/>
  <c r="AM48" i="1"/>
  <c r="AS48" i="1" s="1"/>
  <c r="AM44" i="1"/>
  <c r="AS44" i="1" s="1"/>
  <c r="AN34" i="1"/>
  <c r="AM28" i="1"/>
  <c r="AS28" i="1" s="1"/>
  <c r="AN26" i="1"/>
  <c r="AN18" i="1"/>
  <c r="AN14" i="1"/>
  <c r="AN65" i="1"/>
  <c r="AN53" i="1"/>
  <c r="AT53" i="1" s="1"/>
  <c r="AN45" i="1"/>
  <c r="AT45" i="1" s="1"/>
  <c r="AN41" i="1"/>
  <c r="AT41" i="1" s="1"/>
  <c r="AM34" i="1"/>
  <c r="AM26" i="1"/>
  <c r="AM18" i="1"/>
  <c r="AM14" i="1"/>
  <c r="AN59" i="1"/>
  <c r="AT59" i="1" s="1"/>
  <c r="AL22" i="1"/>
  <c r="AM53" i="1"/>
  <c r="AS53" i="1" s="1"/>
  <c r="AM45" i="1"/>
  <c r="AS45" i="1" s="1"/>
  <c r="AN37" i="1"/>
  <c r="AN33" i="1"/>
  <c r="AN29" i="1"/>
  <c r="AN17" i="1"/>
  <c r="AN66" i="1"/>
  <c r="AT66" i="1" s="1"/>
  <c r="AN54" i="1"/>
  <c r="AT54" i="1" s="1"/>
  <c r="AN42" i="1"/>
  <c r="AT42" i="1" s="1"/>
  <c r="AM25" i="1"/>
  <c r="AW65" i="6"/>
  <c r="BD65" i="6"/>
  <c r="AM74" i="1"/>
  <c r="AS74" i="1" s="1"/>
  <c r="AM40" i="1"/>
  <c r="AM36" i="1"/>
  <c r="AM24" i="1"/>
  <c r="AM16" i="1"/>
  <c r="AM12" i="1"/>
  <c r="AM89" i="2"/>
  <c r="AO89" i="2"/>
  <c r="AN48" i="2"/>
  <c r="AU48" i="2"/>
  <c r="AQ48" i="2"/>
  <c r="AX48" i="2"/>
  <c r="AP48" i="2"/>
  <c r="AR48" i="2"/>
  <c r="AM48" i="2"/>
  <c r="AT48" i="2"/>
  <c r="AO48" i="2"/>
  <c r="AO25" i="2"/>
  <c r="AQ9" i="2"/>
  <c r="AO9" i="2"/>
  <c r="AP9" i="2"/>
  <c r="AM9" i="2"/>
  <c r="AR9" i="2"/>
  <c r="AY9" i="2" s="1"/>
  <c r="AP52" i="2"/>
  <c r="AW52" i="2" s="1"/>
  <c r="AR52" i="2"/>
  <c r="AY52" i="2" s="1"/>
  <c r="AQ52" i="2"/>
  <c r="AX52" i="2" s="1"/>
  <c r="AO52" i="2"/>
  <c r="AV52" i="2"/>
  <c r="AN52" i="2"/>
  <c r="AP53" i="2"/>
  <c r="AW53" i="2"/>
  <c r="AN53" i="2"/>
  <c r="AU53" i="2"/>
  <c r="AR53" i="2"/>
  <c r="AR81" i="2"/>
  <c r="AY81" i="2" s="1"/>
  <c r="AO81" i="2"/>
  <c r="AV81" i="2" s="1"/>
  <c r="AV79" i="2"/>
  <c r="AX79" i="2"/>
  <c r="AT79" i="2"/>
  <c r="AV68" i="2"/>
  <c r="AT68" i="2"/>
  <c r="AM30" i="2"/>
  <c r="AN30" i="2"/>
  <c r="AU30" i="2" s="1"/>
  <c r="AM28" i="2"/>
  <c r="AN28" i="2"/>
  <c r="AU28" i="2" s="1"/>
  <c r="AX26" i="2"/>
  <c r="AP20" i="2"/>
  <c r="AM20" i="2"/>
  <c r="AT20" i="2"/>
  <c r="AQ20" i="2"/>
  <c r="AX20" i="2" s="1"/>
  <c r="AO20" i="2"/>
  <c r="AN77" i="1"/>
  <c r="AT77" i="1" s="1"/>
  <c r="AL77" i="1"/>
  <c r="AR77" i="1" s="1"/>
  <c r="AM63" i="1"/>
  <c r="AS63" i="1" s="1"/>
  <c r="AL73" i="1"/>
  <c r="AR73" i="1" s="1"/>
  <c r="AN73" i="1"/>
  <c r="AL29" i="1"/>
  <c r="AL54" i="1"/>
  <c r="AR54" i="1" s="1"/>
  <c r="AL42" i="1"/>
  <c r="AR42" i="1" s="1"/>
  <c r="AW36" i="6"/>
  <c r="AU36" i="6"/>
  <c r="BB36" i="6" s="1"/>
  <c r="AT36" i="6"/>
  <c r="AS36" i="6"/>
  <c r="AX36" i="6"/>
  <c r="AL72" i="1"/>
  <c r="AR72" i="1" s="1"/>
  <c r="AN70" i="1"/>
  <c r="AT70" i="1" s="1"/>
  <c r="AL70" i="1"/>
  <c r="AR70" i="1" s="1"/>
  <c r="AL49" i="1"/>
  <c r="AR49" i="1" s="1"/>
  <c r="AN47" i="1"/>
  <c r="AT47" i="1" s="1"/>
  <c r="AL33" i="1"/>
  <c r="AL17" i="1"/>
  <c r="AM65" i="1"/>
  <c r="AS65" i="1" s="1"/>
  <c r="AM49" i="1"/>
  <c r="AS49" i="1" s="1"/>
  <c r="AN72" i="1"/>
  <c r="AT72" i="1" s="1"/>
  <c r="AN71" i="1"/>
  <c r="AT71" i="1" s="1"/>
  <c r="AN69" i="1"/>
  <c r="AT69" i="1" s="1"/>
  <c r="AL69" i="1"/>
  <c r="AR69" i="1" s="1"/>
  <c r="AN67" i="1"/>
  <c r="AT67" i="1" s="1"/>
  <c r="AM60" i="1"/>
  <c r="AS60" i="1" s="1"/>
  <c r="AN50" i="1"/>
  <c r="AT50" i="1" s="1"/>
  <c r="AL50" i="1"/>
  <c r="AR50" i="1" s="1"/>
  <c r="AL57" i="1"/>
  <c r="AL47" i="1"/>
  <c r="AR47" i="1" s="1"/>
  <c r="AL37" i="1"/>
  <c r="AN20" i="1"/>
  <c r="AN12" i="1"/>
  <c r="AL40" i="1"/>
  <c r="AN60" i="1"/>
  <c r="AT60" i="1" s="1"/>
  <c r="AA104" i="6"/>
  <c r="B82" i="6" s="1"/>
  <c r="AM17" i="1"/>
  <c r="AX67" i="6"/>
  <c r="BE67" i="6"/>
  <c r="AQ88" i="2"/>
  <c r="AX88" i="2" s="1"/>
  <c r="AN88" i="2"/>
  <c r="P35" i="1"/>
  <c r="AM44" i="2"/>
  <c r="AT44" i="2" s="1"/>
  <c r="AP44" i="2"/>
  <c r="AO44" i="2"/>
  <c r="AQ44" i="2"/>
  <c r="AQ74" i="2"/>
  <c r="AX74" i="2"/>
  <c r="AO74" i="2"/>
  <c r="AV74" i="2" s="1"/>
  <c r="AM74" i="2"/>
  <c r="AT74" i="2" s="1"/>
  <c r="AN74" i="2"/>
  <c r="AU74" i="2" s="1"/>
  <c r="AT67" i="6"/>
  <c r="BA67" i="6"/>
  <c r="AT51" i="6"/>
  <c r="AX51" i="6"/>
  <c r="BE51" i="6" s="1"/>
  <c r="AV51" i="6"/>
  <c r="AU72" i="6"/>
  <c r="AS72" i="6"/>
  <c r="AZ72" i="6" s="1"/>
  <c r="AX72" i="6"/>
  <c r="BE72" i="6"/>
  <c r="AP42" i="2"/>
  <c r="AW42" i="2" s="1"/>
  <c r="AQ42" i="2"/>
  <c r="AO42" i="2"/>
  <c r="AV42" i="2"/>
  <c r="AM42" i="2"/>
  <c r="AN73" i="2"/>
  <c r="AU73" i="2" s="1"/>
  <c r="AQ73" i="2"/>
  <c r="AP73" i="2"/>
  <c r="AT49" i="1"/>
  <c r="BB14" i="1"/>
  <c r="BA14" i="1"/>
  <c r="AV73" i="2"/>
  <c r="AV67" i="2"/>
  <c r="AM37" i="1"/>
  <c r="I37" i="1"/>
  <c r="AQ37" i="1" s="1"/>
  <c r="AT37" i="1" s="1"/>
  <c r="D117" i="6"/>
  <c r="D103" i="6"/>
  <c r="AP58" i="2"/>
  <c r="AO58" i="2"/>
  <c r="AQ58" i="2"/>
  <c r="AN58" i="2"/>
  <c r="AU58" i="2" s="1"/>
  <c r="AN61" i="1"/>
  <c r="AT61" i="1" s="1"/>
  <c r="AL61" i="1"/>
  <c r="AR61" i="1" s="1"/>
  <c r="AM61" i="1"/>
  <c r="AS61" i="1" s="1"/>
  <c r="AN36" i="1"/>
  <c r="AL36" i="1"/>
  <c r="BB11" i="1"/>
  <c r="I11" i="1"/>
  <c r="AO11" i="1" s="1"/>
  <c r="BC11" i="1"/>
  <c r="AQ46" i="2"/>
  <c r="AP46" i="2"/>
  <c r="AO46" i="2"/>
  <c r="AR46" i="2"/>
  <c r="AY46" i="2"/>
  <c r="AV56" i="6"/>
  <c r="I34" i="1"/>
  <c r="AO34" i="1" s="1"/>
  <c r="BB18" i="1"/>
  <c r="AL66" i="1"/>
  <c r="AR66" i="1" s="1"/>
  <c r="AM59" i="1"/>
  <c r="AS59" i="1" s="1"/>
  <c r="AL16" i="1"/>
  <c r="P57" i="1"/>
  <c r="AN57" i="1"/>
  <c r="AY75" i="2"/>
  <c r="AM78" i="2"/>
  <c r="AT78" i="2"/>
  <c r="AN78" i="2"/>
  <c r="AU78" i="2" s="1"/>
  <c r="AP78" i="2"/>
  <c r="AR78" i="2"/>
  <c r="AY78" i="2" s="1"/>
  <c r="AO78" i="2"/>
  <c r="AV78" i="2"/>
  <c r="AQ78" i="2"/>
  <c r="AY73" i="2"/>
  <c r="AY69" i="2"/>
  <c r="BB65" i="6"/>
  <c r="W74" i="6"/>
  <c r="AX31" i="2"/>
  <c r="AU43" i="6"/>
  <c r="AT43" i="6"/>
  <c r="AX71" i="6"/>
  <c r="BE71" i="6"/>
  <c r="AV71" i="6"/>
  <c r="AU71" i="6"/>
  <c r="AS71" i="6"/>
  <c r="AZ71" i="6"/>
  <c r="AT71" i="6"/>
  <c r="BA71" i="6" s="1"/>
  <c r="AL74" i="1"/>
  <c r="AR74" i="1" s="1"/>
  <c r="AN74" i="1"/>
  <c r="AT74" i="1" s="1"/>
  <c r="AL68" i="1"/>
  <c r="AR68" i="1" s="1"/>
  <c r="AN68" i="1"/>
  <c r="AT68" i="1" s="1"/>
  <c r="AL25" i="1"/>
  <c r="I25" i="1"/>
  <c r="AP25" i="1" s="1"/>
  <c r="AN25" i="1"/>
  <c r="AM68" i="1"/>
  <c r="AS68" i="1" s="1"/>
  <c r="AU48" i="6"/>
  <c r="BB48" i="6" s="1"/>
  <c r="AB74" i="6"/>
  <c r="AB104" i="6"/>
  <c r="AQ80" i="2"/>
  <c r="AP80" i="2"/>
  <c r="AM80" i="2"/>
  <c r="AT80" i="2" s="1"/>
  <c r="AN80" i="2"/>
  <c r="AW52" i="6"/>
  <c r="BD52" i="6" s="1"/>
  <c r="AO69" i="6"/>
  <c r="AO103" i="6"/>
  <c r="AT14" i="2"/>
  <c r="AX39" i="2"/>
  <c r="AO54" i="2"/>
  <c r="AM54" i="2"/>
  <c r="AT54" i="2" s="1"/>
  <c r="AN54" i="2"/>
  <c r="AW18" i="6"/>
  <c r="AT18" i="6"/>
  <c r="AV18" i="6"/>
  <c r="AX7" i="6"/>
  <c r="AU80" i="2"/>
  <c r="AU79" i="2"/>
  <c r="AN15" i="2"/>
  <c r="AR15" i="2"/>
  <c r="AM43" i="2"/>
  <c r="AT43" i="2"/>
  <c r="AO43" i="2"/>
  <c r="AV43" i="2"/>
  <c r="AL21" i="1"/>
  <c r="I21" i="1"/>
  <c r="AQ21" i="1" s="1"/>
  <c r="AL18" i="1"/>
  <c r="I18" i="1"/>
  <c r="AQ18" i="1" s="1"/>
  <c r="AV19" i="2"/>
  <c r="P62" i="1"/>
  <c r="W104" i="6"/>
  <c r="AY15" i="2"/>
  <c r="AX54" i="6"/>
  <c r="BE54" i="6" s="1"/>
  <c r="U74" i="6"/>
  <c r="AS27" i="6"/>
  <c r="AY64" i="2"/>
  <c r="AY88" i="2"/>
  <c r="AN43" i="1"/>
  <c r="AT43" i="1" s="1"/>
  <c r="AM43" i="1"/>
  <c r="AS43" i="1" s="1"/>
  <c r="AL43" i="1"/>
  <c r="AR43" i="1" s="1"/>
  <c r="AI69" i="6"/>
  <c r="AI103" i="6" s="1"/>
  <c r="AM8" i="2"/>
  <c r="AT8" i="2" s="1"/>
  <c r="AO8" i="2"/>
  <c r="AN8" i="2"/>
  <c r="AU8" i="2"/>
  <c r="AP8" i="2"/>
  <c r="P20" i="1"/>
  <c r="AW72" i="2"/>
  <c r="AW71" i="2"/>
  <c r="AW69" i="2"/>
  <c r="AN63" i="2"/>
  <c r="AU63" i="2" s="1"/>
  <c r="AO63" i="2"/>
  <c r="AV63" i="2" s="1"/>
  <c r="AQ63" i="2"/>
  <c r="AU10" i="6"/>
  <c r="BB17" i="1"/>
  <c r="AV13" i="2"/>
  <c r="AV80" i="2"/>
  <c r="AM18" i="2"/>
  <c r="AT18" i="2"/>
  <c r="AN72" i="2"/>
  <c r="AU72" i="2"/>
  <c r="AO72" i="2"/>
  <c r="AV72" i="2"/>
  <c r="AR72" i="2"/>
  <c r="AY72" i="2" s="1"/>
  <c r="AQ72" i="2"/>
  <c r="AX72" i="2" s="1"/>
  <c r="AM72" i="2"/>
  <c r="AT72" i="2" s="1"/>
  <c r="AM60" i="2"/>
  <c r="AN60" i="2"/>
  <c r="AU60" i="2" s="1"/>
  <c r="AR60" i="2"/>
  <c r="AX18" i="6"/>
  <c r="AU18" i="6"/>
  <c r="AT65" i="6"/>
  <c r="AS65" i="6"/>
  <c r="AV65" i="6"/>
  <c r="AY36" i="2"/>
  <c r="AQ35" i="2"/>
  <c r="AN35" i="2"/>
  <c r="AO35" i="2"/>
  <c r="AM35" i="2"/>
  <c r="AN36" i="2"/>
  <c r="AU36" i="2" s="1"/>
  <c r="AO36" i="2"/>
  <c r="I26" i="1"/>
  <c r="AQ26" i="1" s="1"/>
  <c r="U104" i="6"/>
  <c r="AW61" i="6"/>
  <c r="BD61" i="6"/>
  <c r="AX60" i="6"/>
  <c r="BE60" i="6"/>
  <c r="AV61" i="6"/>
  <c r="BC61" i="6"/>
  <c r="AW60" i="6"/>
  <c r="BD60" i="6" s="1"/>
  <c r="AX59" i="6"/>
  <c r="AU61" i="6"/>
  <c r="BB61" i="6" s="1"/>
  <c r="AV60" i="6"/>
  <c r="BC60" i="6" s="1"/>
  <c r="AW59" i="6"/>
  <c r="BD59" i="6" s="1"/>
  <c r="AX58" i="6"/>
  <c r="BE58" i="6" s="1"/>
  <c r="AU60" i="6"/>
  <c r="AV59" i="6"/>
  <c r="BC59" i="6" s="1"/>
  <c r="AW58" i="6"/>
  <c r="BD58" i="6" s="1"/>
  <c r="AX57" i="6"/>
  <c r="AT60" i="6"/>
  <c r="BA60" i="6" s="1"/>
  <c r="AU59" i="6"/>
  <c r="BB59" i="6" s="1"/>
  <c r="AV58" i="6"/>
  <c r="AW57" i="6"/>
  <c r="AV57" i="6"/>
  <c r="BC57" i="6" s="1"/>
  <c r="AW33" i="6"/>
  <c r="BD33" i="6" s="1"/>
  <c r="AX30" i="6"/>
  <c r="AX41" i="6"/>
  <c r="AX11" i="6"/>
  <c r="AU15" i="6"/>
  <c r="BD18" i="6"/>
  <c r="AV30" i="6"/>
  <c r="BC30" i="6" s="1"/>
  <c r="BB18" i="6"/>
  <c r="AV11" i="6"/>
  <c r="AV29" i="6"/>
  <c r="AS11" i="6"/>
  <c r="AT6" i="6"/>
  <c r="AV6" i="6"/>
  <c r="BC6" i="6" s="1"/>
  <c r="AS6" i="6"/>
  <c r="AZ6" i="6" s="1"/>
  <c r="AX6" i="6"/>
  <c r="BE6" i="6" s="1"/>
  <c r="AX52" i="6"/>
  <c r="BE52" i="6" s="1"/>
  <c r="W49" i="6"/>
  <c r="W106" i="6" s="1"/>
  <c r="AT56" i="6"/>
  <c r="BA56" i="6"/>
  <c r="AV40" i="6"/>
  <c r="AW15" i="6"/>
  <c r="BD15" i="6" s="1"/>
  <c r="AT15" i="6"/>
  <c r="AX15" i="6"/>
  <c r="AV24" i="6"/>
  <c r="BC24" i="6" s="1"/>
  <c r="AT20" i="6"/>
  <c r="AV62" i="6"/>
  <c r="BC62" i="6"/>
  <c r="AD63" i="6"/>
  <c r="AS22" i="6"/>
  <c r="AW20" i="6"/>
  <c r="AX62" i="6"/>
  <c r="AW56" i="6"/>
  <c r="BD56" i="6" s="1"/>
  <c r="AX14" i="6"/>
  <c r="AX20" i="6"/>
  <c r="AS56" i="6"/>
  <c r="AZ56" i="6" s="1"/>
  <c r="AV54" i="6"/>
  <c r="AS9" i="6"/>
  <c r="AT24" i="6"/>
  <c r="AS54" i="6"/>
  <c r="AW30" i="6"/>
  <c r="BD30" i="6" s="1"/>
  <c r="AT54" i="6"/>
  <c r="BA54" i="6" s="1"/>
  <c r="AU54" i="6"/>
  <c r="BB54" i="6" s="1"/>
  <c r="AM42" i="6"/>
  <c r="AM101" i="6" s="1"/>
  <c r="AU40" i="6"/>
  <c r="AS33" i="6"/>
  <c r="AS13" i="6"/>
  <c r="AW28" i="6"/>
  <c r="BD28" i="6" s="1"/>
  <c r="AX16" i="6"/>
  <c r="BE16" i="6" s="1"/>
  <c r="AV37" i="6"/>
  <c r="AX10" i="6"/>
  <c r="AW14" i="6"/>
  <c r="BD14" i="6" s="1"/>
  <c r="AT14" i="6"/>
  <c r="AS14" i="6"/>
  <c r="AT10" i="6"/>
  <c r="AU14" i="6"/>
  <c r="BB14" i="6" s="1"/>
  <c r="AS10" i="6"/>
  <c r="AX28" i="6"/>
  <c r="BE28" i="6" s="1"/>
  <c r="AS16" i="6"/>
  <c r="AW13" i="6"/>
  <c r="AS46" i="6"/>
  <c r="AZ46" i="6" s="1"/>
  <c r="AX33" i="6"/>
  <c r="AT46" i="6"/>
  <c r="BA46" i="6" s="1"/>
  <c r="AW10" i="6"/>
  <c r="BD10" i="6" s="1"/>
  <c r="AT62" i="6"/>
  <c r="AV21" i="6"/>
  <c r="BC21" i="6" s="1"/>
  <c r="AS28" i="6"/>
  <c r="AV9" i="6"/>
  <c r="AN42" i="6"/>
  <c r="AN101" i="6" s="1"/>
  <c r="AN105" i="6" s="1"/>
  <c r="AN107" i="6" s="1"/>
  <c r="AT9" i="6"/>
  <c r="AW16" i="6"/>
  <c r="BD16" i="6" s="1"/>
  <c r="AU62" i="6"/>
  <c r="BB62" i="6"/>
  <c r="AT21" i="6"/>
  <c r="AU21" i="6"/>
  <c r="AV28" i="6"/>
  <c r="BC28" i="6" s="1"/>
  <c r="AW37" i="6"/>
  <c r="BD37" i="6" s="1"/>
  <c r="AV33" i="6"/>
  <c r="BC33" i="6" s="1"/>
  <c r="AW9" i="6"/>
  <c r="BD9" i="6" s="1"/>
  <c r="AV16" i="6"/>
  <c r="AW62" i="6"/>
  <c r="BD62" i="6"/>
  <c r="AS21" i="6"/>
  <c r="AX21" i="6"/>
  <c r="AX9" i="6"/>
  <c r="AU16" i="6"/>
  <c r="BB16" i="6"/>
  <c r="AT33" i="6"/>
  <c r="AT13" i="6"/>
  <c r="AU13" i="6"/>
  <c r="BB13" i="6" s="1"/>
  <c r="AU28" i="6"/>
  <c r="BB28" i="6" s="1"/>
  <c r="AQ63" i="6"/>
  <c r="AX38" i="6"/>
  <c r="AV13" i="6"/>
  <c r="AH54" i="1"/>
  <c r="AJ54" i="1" s="1"/>
  <c r="AL23" i="1"/>
  <c r="AN23" i="1"/>
  <c r="AM23" i="1"/>
  <c r="F6" i="1"/>
  <c r="G6" i="1"/>
  <c r="N10" i="1"/>
  <c r="BC17" i="1"/>
  <c r="AQ14" i="1"/>
  <c r="AN10" i="1"/>
  <c r="BA17" i="1"/>
  <c r="AM10" i="1"/>
  <c r="AL24" i="1"/>
  <c r="AP11" i="1"/>
  <c r="AS11" i="1" s="1"/>
  <c r="I10" i="1"/>
  <c r="AQ10" i="1" s="1"/>
  <c r="AT10" i="1" s="1"/>
  <c r="I29" i="1"/>
  <c r="AP29" i="1" s="1"/>
  <c r="P36" i="1"/>
  <c r="AP26" i="1"/>
  <c r="AS26" i="1" s="1"/>
  <c r="AM20" i="1"/>
  <c r="AU74" i="6"/>
  <c r="AU104" i="6" s="1"/>
  <c r="BC71" i="6"/>
  <c r="AP35" i="1"/>
  <c r="AQ35" i="1"/>
  <c r="AT35" i="1" s="1"/>
  <c r="AO35" i="1"/>
  <c r="AQ31" i="1"/>
  <c r="AO31" i="1"/>
  <c r="AR31" i="1" s="1"/>
  <c r="AR69" i="6"/>
  <c r="AR103" i="6" s="1"/>
  <c r="AF74" i="6"/>
  <c r="AF104" i="6" s="1"/>
  <c r="AT24" i="2"/>
  <c r="AX27" i="6"/>
  <c r="AU27" i="6"/>
  <c r="AU9" i="2"/>
  <c r="AU39" i="2"/>
  <c r="AS23" i="6"/>
  <c r="AW6" i="6"/>
  <c r="AN58" i="1"/>
  <c r="AT58" i="1" s="1"/>
  <c r="AT30" i="6"/>
  <c r="AS66" i="6"/>
  <c r="AU23" i="6"/>
  <c r="AU30" i="6"/>
  <c r="AT23" i="6"/>
  <c r="AX66" i="6"/>
  <c r="AW66" i="6"/>
  <c r="BD66" i="6" s="1"/>
  <c r="AX23" i="6"/>
  <c r="AT66" i="6"/>
  <c r="BA66" i="6" s="1"/>
  <c r="AV23" i="6"/>
  <c r="BC23" i="6" s="1"/>
  <c r="AT29" i="2"/>
  <c r="AU58" i="6"/>
  <c r="AX61" i="6"/>
  <c r="BE61" i="6" s="1"/>
  <c r="AT58" i="6"/>
  <c r="BA58" i="6" s="1"/>
  <c r="D80" i="1"/>
  <c r="B42" i="16"/>
  <c r="B40" i="16"/>
  <c r="B41" i="16" s="1"/>
  <c r="B43" i="16" s="1"/>
  <c r="B39" i="16"/>
  <c r="BE57" i="6"/>
  <c r="AT57" i="6"/>
  <c r="BA57" i="6" s="1"/>
  <c r="BE106" i="6"/>
  <c r="BC49" i="6"/>
  <c r="AN49" i="6"/>
  <c r="AN106" i="6" s="1"/>
  <c r="AT45" i="6"/>
  <c r="AU8" i="6"/>
  <c r="BB8" i="6"/>
  <c r="W94" i="2"/>
  <c r="W98" i="2"/>
  <c r="AG94" i="2"/>
  <c r="AG98" i="2"/>
  <c r="AR62" i="2"/>
  <c r="AY62" i="2" s="1"/>
  <c r="AO62" i="2"/>
  <c r="AV62" i="2" s="1"/>
  <c r="AP62" i="2"/>
  <c r="AW62" i="2"/>
  <c r="AQ62" i="2"/>
  <c r="AX62" i="2" s="1"/>
  <c r="AN62" i="2"/>
  <c r="AU62" i="2" s="1"/>
  <c r="AX8" i="6"/>
  <c r="BE8" i="6" s="1"/>
  <c r="AS8" i="6"/>
  <c r="AW8" i="6"/>
  <c r="BD8" i="6" s="1"/>
  <c r="AT8" i="6"/>
  <c r="AV8" i="6"/>
  <c r="AO90" i="2"/>
  <c r="AV90" i="2" s="1"/>
  <c r="G91" i="2"/>
  <c r="AP89" i="2"/>
  <c r="AW89" i="2"/>
  <c r="AI94" i="2"/>
  <c r="AI98" i="2"/>
  <c r="AA94" i="2"/>
  <c r="AA98" i="2" s="1"/>
  <c r="AR90" i="2"/>
  <c r="AY90" i="2"/>
  <c r="AR89" i="2"/>
  <c r="AY89" i="2"/>
  <c r="AM90" i="2"/>
  <c r="AT90" i="2"/>
  <c r="AN89" i="2"/>
  <c r="AU89" i="2"/>
  <c r="AP90" i="2"/>
  <c r="AW90" i="2"/>
  <c r="AN90" i="2"/>
  <c r="AU90" i="2" s="1"/>
  <c r="AE94" i="2"/>
  <c r="AE98" i="2" s="1"/>
  <c r="AR56" i="2"/>
  <c r="AY56" i="2" s="1"/>
  <c r="AN56" i="2"/>
  <c r="AU56" i="2"/>
  <c r="AO56" i="2"/>
  <c r="AV56" i="2"/>
  <c r="AP56" i="2"/>
  <c r="AW56" i="2"/>
  <c r="AW24" i="2"/>
  <c r="AW22" i="2"/>
  <c r="AW19" i="2"/>
  <c r="AX8" i="2"/>
  <c r="AO18" i="2"/>
  <c r="AV18" i="2"/>
  <c r="AP22" i="2"/>
  <c r="AM22" i="2"/>
  <c r="AT22" i="2" s="1"/>
  <c r="AP17" i="2"/>
  <c r="AW17" i="2" s="1"/>
  <c r="AM27" i="2"/>
  <c r="AT27" i="2" s="1"/>
  <c r="AN12" i="2"/>
  <c r="AU12" i="2" s="1"/>
  <c r="AM17" i="2"/>
  <c r="AC94" i="2"/>
  <c r="AC98" i="2" s="1"/>
  <c r="AR18" i="2"/>
  <c r="AY18" i="2"/>
  <c r="AP27" i="2"/>
  <c r="AW27" i="2" s="1"/>
  <c r="AQ27" i="2"/>
  <c r="AX27" i="2"/>
  <c r="AN18" i="2"/>
  <c r="AU18" i="2"/>
  <c r="AO17" i="2"/>
  <c r="AV17" i="2"/>
  <c r="AN22" i="2"/>
  <c r="AU22" i="2"/>
  <c r="AO27" i="2"/>
  <c r="AV27" i="2"/>
  <c r="AQ12" i="2"/>
  <c r="AX12" i="2" s="1"/>
  <c r="AM12" i="2"/>
  <c r="AT12" i="2"/>
  <c r="AR12" i="2"/>
  <c r="AY12" i="2"/>
  <c r="R94" i="2"/>
  <c r="K95" i="2" s="1"/>
  <c r="K101" i="2" s="1"/>
  <c r="AQ22" i="2"/>
  <c r="AX22" i="2"/>
  <c r="AP18" i="2"/>
  <c r="AW18" i="2" s="1"/>
  <c r="AO22" i="2"/>
  <c r="AV22" i="2" s="1"/>
  <c r="AO7" i="2"/>
  <c r="AP7" i="2"/>
  <c r="AW7" i="2" s="1"/>
  <c r="AR7" i="2"/>
  <c r="AM7" i="2"/>
  <c r="AN7" i="2"/>
  <c r="P10" i="1"/>
  <c r="J96" i="2"/>
  <c r="J102" i="2" s="1"/>
  <c r="AV7" i="2"/>
  <c r="AY7" i="2"/>
  <c r="U42" i="6"/>
  <c r="U101" i="6" s="1"/>
  <c r="B79" i="6" s="1"/>
  <c r="AQ102" i="6"/>
  <c r="AW38" i="2"/>
  <c r="B101" i="6"/>
  <c r="AU26" i="6"/>
  <c r="AT26" i="6"/>
  <c r="AS26" i="6"/>
  <c r="AX26" i="6"/>
  <c r="BE26" i="6" s="1"/>
  <c r="BA6" i="6"/>
  <c r="I20" i="17"/>
  <c r="I19" i="17"/>
  <c r="G12" i="16"/>
  <c r="G9" i="16"/>
  <c r="AW50" i="2"/>
  <c r="AX49" i="2"/>
  <c r="S94" i="2"/>
  <c r="L95" i="2" s="1"/>
  <c r="L101" i="2" s="1"/>
  <c r="AU83" i="2"/>
  <c r="AB94" i="2"/>
  <c r="I96" i="2" s="1"/>
  <c r="I102" i="2" s="1"/>
  <c r="AM11" i="2"/>
  <c r="AT11" i="2"/>
  <c r="AQ11" i="2"/>
  <c r="AP11" i="2"/>
  <c r="AW11" i="2" s="1"/>
  <c r="AO11" i="2"/>
  <c r="AV11" i="2" s="1"/>
  <c r="AR11" i="2"/>
  <c r="AN11" i="2"/>
  <c r="AU11" i="2" s="1"/>
  <c r="AQ16" i="2"/>
  <c r="AX16" i="2" s="1"/>
  <c r="AO16" i="2"/>
  <c r="AV16" i="2" s="1"/>
  <c r="AN16" i="2"/>
  <c r="AU16" i="2" s="1"/>
  <c r="AM16" i="2"/>
  <c r="AT16" i="2" s="1"/>
  <c r="AR16" i="2"/>
  <c r="AP16" i="2"/>
  <c r="AB49" i="6"/>
  <c r="AB106" i="6" s="1"/>
  <c r="BA45" i="6"/>
  <c r="AY27" i="2"/>
  <c r="AW26" i="2"/>
  <c r="AY16" i="2"/>
  <c r="AY10" i="2"/>
  <c r="AF94" i="2"/>
  <c r="M96" i="2" s="1"/>
  <c r="M102" i="2" s="1"/>
  <c r="AT52" i="1"/>
  <c r="AH94" i="2"/>
  <c r="AH98" i="2"/>
  <c r="AU7" i="2"/>
  <c r="B115" i="6"/>
  <c r="B118" i="6" s="1"/>
  <c r="BA51" i="6"/>
  <c r="AQ34" i="1"/>
  <c r="AT34" i="1" s="1"/>
  <c r="AJ63" i="6"/>
  <c r="AP63" i="6"/>
  <c r="AW48" i="2"/>
  <c r="AY54" i="2"/>
  <c r="AG69" i="6"/>
  <c r="AG103" i="6" s="1"/>
  <c r="AD94" i="2"/>
  <c r="AX42" i="2"/>
  <c r="AX56" i="2"/>
  <c r="AB42" i="6"/>
  <c r="AB101" i="6" s="1"/>
  <c r="AB105" i="6" s="1"/>
  <c r="AG101" i="6"/>
  <c r="AV27" i="6"/>
  <c r="BC27" i="6" s="1"/>
  <c r="AW27" i="6"/>
  <c r="BD27" i="6" s="1"/>
  <c r="AT27" i="6"/>
  <c r="AU31" i="2"/>
  <c r="AT42" i="2"/>
  <c r="AU59" i="2"/>
  <c r="AR71" i="2"/>
  <c r="AY71" i="2"/>
  <c r="AQ71" i="2"/>
  <c r="AX71" i="2" s="1"/>
  <c r="AO71" i="2"/>
  <c r="AV71" i="2" s="1"/>
  <c r="AM71" i="2"/>
  <c r="AT71" i="2" s="1"/>
  <c r="AZ67" i="6"/>
  <c r="AX36" i="2"/>
  <c r="AX35" i="2"/>
  <c r="AU42" i="2"/>
  <c r="AV83" i="2"/>
  <c r="AV89" i="2"/>
  <c r="V94" i="2"/>
  <c r="AU88" i="2"/>
  <c r="AX19" i="6"/>
  <c r="AX18" i="2"/>
  <c r="AX17" i="2"/>
  <c r="AX13" i="2"/>
  <c r="AX9" i="2"/>
  <c r="AY40" i="2"/>
  <c r="AX46" i="2"/>
  <c r="AX43" i="2"/>
  <c r="AQ45" i="2"/>
  <c r="AX45" i="2" s="1"/>
  <c r="AO45" i="2"/>
  <c r="AM45" i="2"/>
  <c r="AT45" i="2"/>
  <c r="AN45" i="2"/>
  <c r="AU45" i="2" s="1"/>
  <c r="AP45" i="2"/>
  <c r="AW45" i="2" s="1"/>
  <c r="AR45" i="2"/>
  <c r="AY45" i="2" s="1"/>
  <c r="AT7" i="2"/>
  <c r="AL94" i="2"/>
  <c r="AL98" i="2"/>
  <c r="AV72" i="6"/>
  <c r="AW72" i="6"/>
  <c r="AW74" i="6"/>
  <c r="AW104" i="6" s="1"/>
  <c r="BD104" i="6" s="1"/>
  <c r="AT72" i="6"/>
  <c r="AU11" i="6"/>
  <c r="BB11" i="6" s="1"/>
  <c r="AT11" i="6"/>
  <c r="AW11" i="6"/>
  <c r="BD11" i="6" s="1"/>
  <c r="AT37" i="6"/>
  <c r="AU37" i="6"/>
  <c r="BB37" i="6" s="1"/>
  <c r="AW28" i="2"/>
  <c r="AW16" i="2"/>
  <c r="AN50" i="2"/>
  <c r="AU50" i="2"/>
  <c r="AR50" i="2"/>
  <c r="AY50" i="2"/>
  <c r="AP50" i="2"/>
  <c r="AO50" i="2"/>
  <c r="AV50" i="2" s="1"/>
  <c r="AQ50" i="2"/>
  <c r="AX50" i="2" s="1"/>
  <c r="AK94" i="2"/>
  <c r="AK98" i="2" s="1"/>
  <c r="BA12" i="1"/>
  <c r="BB12" i="1"/>
  <c r="I12" i="1"/>
  <c r="AQ12" i="1" s="1"/>
  <c r="AV45" i="2"/>
  <c r="AJ94" i="2"/>
  <c r="AJ98" i="2"/>
  <c r="AT48" i="6"/>
  <c r="BA48" i="6" s="1"/>
  <c r="AS48" i="6"/>
  <c r="AU19" i="2"/>
  <c r="AU15" i="2"/>
  <c r="AU14" i="2"/>
  <c r="AU46" i="2"/>
  <c r="AW80" i="2"/>
  <c r="AW79" i="2"/>
  <c r="AW78" i="2"/>
  <c r="AW74" i="2"/>
  <c r="AW68" i="2"/>
  <c r="AW67" i="2"/>
  <c r="AW66" i="2"/>
  <c r="AW64" i="2"/>
  <c r="AO14" i="1"/>
  <c r="AP14" i="1"/>
  <c r="U94" i="2"/>
  <c r="AT9" i="2"/>
  <c r="AY48" i="2"/>
  <c r="AV82" i="2"/>
  <c r="AN42" i="2"/>
  <c r="AR42" i="2"/>
  <c r="AY42" i="2"/>
  <c r="AU47" i="6"/>
  <c r="AU45" i="6"/>
  <c r="AQ24" i="1"/>
  <c r="AO24" i="1"/>
  <c r="AR24" i="1" s="1"/>
  <c r="AU56" i="6"/>
  <c r="BB56" i="6" s="1"/>
  <c r="AU57" i="6"/>
  <c r="BB57" i="6" s="1"/>
  <c r="AS61" i="6"/>
  <c r="AY11" i="2"/>
  <c r="BA72" i="6"/>
  <c r="AP102" i="6"/>
  <c r="U98" i="2"/>
  <c r="AJ102" i="6"/>
  <c r="AF98" i="2"/>
  <c r="AX11" i="2"/>
  <c r="BC72" i="6"/>
  <c r="AD98" i="2"/>
  <c r="K96" i="2"/>
  <c r="K102" i="2" s="1"/>
  <c r="AS25" i="1"/>
  <c r="AO21" i="1"/>
  <c r="AR21" i="1" s="1"/>
  <c r="P31" i="1"/>
  <c r="AP21" i="1"/>
  <c r="AO18" i="1"/>
  <c r="AQ29" i="1"/>
  <c r="AT29" i="1" s="1"/>
  <c r="M95" i="2"/>
  <c r="W63" i="6"/>
  <c r="W102" i="6" s="1"/>
  <c r="G80" i="6" s="1"/>
  <c r="I81" i="6"/>
  <c r="B21" i="16"/>
  <c r="C21" i="16"/>
  <c r="AA75" i="6"/>
  <c r="AA101" i="6"/>
  <c r="AA105" i="6" s="1"/>
  <c r="AA107" i="6" s="1"/>
  <c r="AI106" i="6"/>
  <c r="AQ101" i="6"/>
  <c r="AQ105" i="6" s="1"/>
  <c r="AQ107" i="6" s="1"/>
  <c r="AQ75" i="6"/>
  <c r="V104" i="6"/>
  <c r="AP75" i="6"/>
  <c r="W103" i="6"/>
  <c r="AC104" i="6"/>
  <c r="G82" i="6" s="1"/>
  <c r="BB74" i="6"/>
  <c r="BB6" i="6"/>
  <c r="Z103" i="6"/>
  <c r="Z104" i="6"/>
  <c r="AO75" i="6"/>
  <c r="AO106" i="6"/>
  <c r="BE55" i="6"/>
  <c r="AH106" i="6"/>
  <c r="AU69" i="6"/>
  <c r="AU103" i="6" s="1"/>
  <c r="AG102" i="6"/>
  <c r="AN75" i="6"/>
  <c r="AN102" i="6"/>
  <c r="AH103" i="6"/>
  <c r="AD75" i="6"/>
  <c r="AC101" i="6"/>
  <c r="AC105" i="6" s="1"/>
  <c r="AC107" i="6" s="1"/>
  <c r="AC75" i="6"/>
  <c r="B75" i="6"/>
  <c r="AX55" i="6"/>
  <c r="AU55" i="6"/>
  <c r="BB55" i="6" s="1"/>
  <c r="AF63" i="6"/>
  <c r="AF102" i="6" s="1"/>
  <c r="AK42" i="6"/>
  <c r="AK75" i="6" s="1"/>
  <c r="U69" i="6"/>
  <c r="AX32" i="6"/>
  <c r="BE32" i="6" s="1"/>
  <c r="BC54" i="6"/>
  <c r="AU32" i="6"/>
  <c r="BB32" i="6" s="1"/>
  <c r="AS55" i="6"/>
  <c r="AZ55" i="6" s="1"/>
  <c r="AX68" i="6"/>
  <c r="BE68" i="6" s="1"/>
  <c r="B102" i="6"/>
  <c r="B105" i="6" s="1"/>
  <c r="AZ36" i="6"/>
  <c r="X69" i="6"/>
  <c r="X103" i="6" s="1"/>
  <c r="BE65" i="6"/>
  <c r="AN69" i="6"/>
  <c r="AN103" i="6" s="1"/>
  <c r="AF42" i="6"/>
  <c r="AF75" i="6" s="1"/>
  <c r="AT68" i="6"/>
  <c r="BA68" i="6" s="1"/>
  <c r="AE101" i="6"/>
  <c r="AE105" i="6" s="1"/>
  <c r="AE107" i="6" s="1"/>
  <c r="AZ54" i="6"/>
  <c r="Y74" i="6"/>
  <c r="Y104" i="6" s="1"/>
  <c r="AS51" i="6"/>
  <c r="AZ51" i="6" s="1"/>
  <c r="BD72" i="6"/>
  <c r="AR42" i="6"/>
  <c r="AW55" i="6"/>
  <c r="BD55" i="6" s="1"/>
  <c r="BB60" i="6"/>
  <c r="AW106" i="6"/>
  <c r="BD106" i="6" s="1"/>
  <c r="AZ43" i="6"/>
  <c r="F69" i="6"/>
  <c r="F114" i="6"/>
  <c r="AW32" i="6"/>
  <c r="BD32" i="6" s="1"/>
  <c r="AZ48" i="6"/>
  <c r="AT32" i="6"/>
  <c r="F63" i="6"/>
  <c r="F102" i="6" s="1"/>
  <c r="AV55" i="6"/>
  <c r="BC55" i="6" s="1"/>
  <c r="BB58" i="6"/>
  <c r="BB71" i="6"/>
  <c r="AV32" i="6"/>
  <c r="BC32" i="6" s="1"/>
  <c r="V49" i="6"/>
  <c r="V106" i="6" s="1"/>
  <c r="AL63" i="6"/>
  <c r="AL102" i="6"/>
  <c r="AV68" i="6"/>
  <c r="AV69" i="6"/>
  <c r="AV103" i="6" s="1"/>
  <c r="AU44" i="6"/>
  <c r="BB44" i="6" s="1"/>
  <c r="AS68" i="6"/>
  <c r="AZ68" i="6" s="1"/>
  <c r="AW68" i="6"/>
  <c r="BD68" i="6" s="1"/>
  <c r="AN76" i="1"/>
  <c r="AT76" i="1" s="1"/>
  <c r="AN30" i="1"/>
  <c r="AN19" i="1"/>
  <c r="I40" i="1"/>
  <c r="AQ40" i="1" s="1"/>
  <c r="AM76" i="1"/>
  <c r="AS76" i="1" s="1"/>
  <c r="AM19" i="1"/>
  <c r="AM30" i="1"/>
  <c r="I19" i="1"/>
  <c r="AO19" i="1" s="1"/>
  <c r="AR19" i="1" s="1"/>
  <c r="B44" i="16"/>
  <c r="B45" i="16" s="1"/>
  <c r="F117" i="6"/>
  <c r="F103" i="6"/>
  <c r="BC68" i="6"/>
  <c r="BD74" i="6"/>
  <c r="U103" i="6"/>
  <c r="B81" i="6" s="1"/>
  <c r="AF101" i="6"/>
  <c r="AF105" i="6" s="1"/>
  <c r="AF107" i="6" s="1"/>
  <c r="B80" i="6"/>
  <c r="AK101" i="6"/>
  <c r="AK105" i="6" s="1"/>
  <c r="AK107" i="6" s="1"/>
  <c r="I82" i="6"/>
  <c r="B22" i="16" s="1"/>
  <c r="C22" i="16" s="1"/>
  <c r="AR75" i="6"/>
  <c r="AR101" i="6"/>
  <c r="AR105" i="6" s="1"/>
  <c r="AR107" i="6" s="1"/>
  <c r="BB103" i="6"/>
  <c r="G81" i="6"/>
  <c r="P23" i="1" l="1"/>
  <c r="P11" i="1"/>
  <c r="P21" i="1"/>
  <c r="AT14" i="1"/>
  <c r="AO16" i="1"/>
  <c r="AT31" i="1"/>
  <c r="AQ16" i="1"/>
  <c r="AP12" i="1"/>
  <c r="AS12" i="1" s="1"/>
  <c r="AQ23" i="1"/>
  <c r="AP23" i="1"/>
  <c r="AS23" i="1" s="1"/>
  <c r="AO23" i="1"/>
  <c r="AR23" i="1" s="1"/>
  <c r="N23" i="1"/>
  <c r="I30" i="1"/>
  <c r="AO30" i="1" s="1"/>
  <c r="AR30" i="1" s="1"/>
  <c r="I57" i="1"/>
  <c r="AS29" i="1"/>
  <c r="AR18" i="1"/>
  <c r="AJ79" i="1"/>
  <c r="AJ80" i="1" s="1"/>
  <c r="AO29" i="1"/>
  <c r="AR29" i="1" s="1"/>
  <c r="N16" i="1"/>
  <c r="AR14" i="1"/>
  <c r="AU34" i="2"/>
  <c r="AV70" i="2"/>
  <c r="AR76" i="2"/>
  <c r="AY76" i="2" s="1"/>
  <c r="F116" i="6"/>
  <c r="BC58" i="6"/>
  <c r="V63" i="6"/>
  <c r="V102" i="6" s="1"/>
  <c r="BE59" i="6"/>
  <c r="BE56" i="6"/>
  <c r="Y63" i="6"/>
  <c r="Y102" i="6" s="1"/>
  <c r="BC56" i="6"/>
  <c r="U49" i="6"/>
  <c r="U106" i="6" s="1"/>
  <c r="AS44" i="6"/>
  <c r="AZ44" i="6" s="1"/>
  <c r="AT22" i="6"/>
  <c r="BA37" i="6"/>
  <c r="BA33" i="6"/>
  <c r="BA32" i="6"/>
  <c r="BA30" i="6"/>
  <c r="BA27" i="6"/>
  <c r="BA26" i="6"/>
  <c r="BA24" i="6"/>
  <c r="BA22" i="6"/>
  <c r="BA20" i="6"/>
  <c r="BA18" i="6"/>
  <c r="BA16" i="6"/>
  <c r="BA14" i="6"/>
  <c r="BA13" i="6"/>
  <c r="BA11" i="6"/>
  <c r="BA10" i="6"/>
  <c r="BA8" i="6"/>
  <c r="V42" i="6"/>
  <c r="V75" i="6" s="1"/>
  <c r="AZ37" i="6"/>
  <c r="AZ32" i="6"/>
  <c r="AZ28" i="6"/>
  <c r="AZ27" i="6"/>
  <c r="AZ26" i="6"/>
  <c r="AZ21" i="6"/>
  <c r="AZ15" i="6"/>
  <c r="AZ11" i="6"/>
  <c r="AZ10" i="6"/>
  <c r="AZ7" i="6"/>
  <c r="AX35" i="6"/>
  <c r="BE35" i="6" s="1"/>
  <c r="AX22" i="6"/>
  <c r="BE22" i="6" s="1"/>
  <c r="AW29" i="6"/>
  <c r="BD29" i="6" s="1"/>
  <c r="AS20" i="6"/>
  <c r="AZ20" i="6" s="1"/>
  <c r="AW22" i="6"/>
  <c r="BD22" i="6" s="1"/>
  <c r="B119" i="6"/>
  <c r="AV22" i="6"/>
  <c r="BC22" i="6" s="1"/>
  <c r="BC38" i="6"/>
  <c r="AU12" i="6"/>
  <c r="BB12" i="6" s="1"/>
  <c r="AT29" i="6"/>
  <c r="AU29" i="6"/>
  <c r="AV20" i="6"/>
  <c r="AV35" i="6"/>
  <c r="BC35" i="6" s="1"/>
  <c r="BE41" i="6"/>
  <c r="BE36" i="6"/>
  <c r="BE27" i="6"/>
  <c r="BE23" i="6"/>
  <c r="BE21" i="6"/>
  <c r="BE18" i="6"/>
  <c r="BE15" i="6"/>
  <c r="BE14" i="6"/>
  <c r="BE13" i="6"/>
  <c r="BE10" i="6"/>
  <c r="AV15" i="6"/>
  <c r="AS29" i="6"/>
  <c r="AZ29" i="6" s="1"/>
  <c r="AT49" i="6"/>
  <c r="BA44" i="6"/>
  <c r="AU49" i="6"/>
  <c r="AU106" i="6" s="1"/>
  <c r="BB106" i="6" s="1"/>
  <c r="AS52" i="6"/>
  <c r="AZ52" i="6" s="1"/>
  <c r="I80" i="6"/>
  <c r="B20" i="16" s="1"/>
  <c r="C20" i="16" s="1"/>
  <c r="BC51" i="6"/>
  <c r="BA43" i="6"/>
  <c r="BB43" i="6"/>
  <c r="B107" i="6"/>
  <c r="BC36" i="6"/>
  <c r="AT25" i="6"/>
  <c r="BA25" i="6" s="1"/>
  <c r="AU34" i="6"/>
  <c r="BB34" i="6" s="1"/>
  <c r="BA23" i="6"/>
  <c r="AS19" i="6"/>
  <c r="AZ19" i="6" s="1"/>
  <c r="BA9" i="6"/>
  <c r="BE33" i="6"/>
  <c r="BE29" i="6"/>
  <c r="BE19" i="6"/>
  <c r="U75" i="6"/>
  <c r="AT34" i="6"/>
  <c r="BA34" i="6" s="1"/>
  <c r="AW34" i="6"/>
  <c r="BD34" i="6" s="1"/>
  <c r="AZ8" i="6"/>
  <c r="BE9" i="6"/>
  <c r="AS31" i="6"/>
  <c r="AZ31" i="6" s="1"/>
  <c r="AZ14" i="6"/>
  <c r="AZ22" i="6"/>
  <c r="BA15" i="6"/>
  <c r="AV12" i="6"/>
  <c r="BC12" i="6" s="1"/>
  <c r="Z42" i="6"/>
  <c r="BD36" i="6"/>
  <c r="BD13" i="6"/>
  <c r="AZ13" i="6"/>
  <c r="BA29" i="6"/>
  <c r="BE11" i="6"/>
  <c r="AT12" i="6"/>
  <c r="BA12" i="6" s="1"/>
  <c r="AZ40" i="6"/>
  <c r="BA28" i="6"/>
  <c r="BC41" i="6"/>
  <c r="BC40" i="6"/>
  <c r="BC29" i="6"/>
  <c r="BC16" i="6"/>
  <c r="AU25" i="6"/>
  <c r="BB25" i="6" s="1"/>
  <c r="AW31" i="6"/>
  <c r="BD31" i="6" s="1"/>
  <c r="AS38" i="6"/>
  <c r="AZ38" i="6" s="1"/>
  <c r="AT38" i="6"/>
  <c r="BA38" i="6" s="1"/>
  <c r="AZ9" i="6"/>
  <c r="AS12" i="6"/>
  <c r="AZ12" i="6" s="1"/>
  <c r="AW39" i="6"/>
  <c r="BD39" i="6" s="1"/>
  <c r="BB30" i="6"/>
  <c r="BB27" i="6"/>
  <c r="U105" i="6"/>
  <c r="U107" i="6" s="1"/>
  <c r="F113" i="6"/>
  <c r="AW38" i="6"/>
  <c r="BD38" i="6" s="1"/>
  <c r="AZ33" i="6"/>
  <c r="BE30" i="6"/>
  <c r="AZ39" i="6"/>
  <c r="BA36" i="6"/>
  <c r="F42" i="6"/>
  <c r="F101" i="6" s="1"/>
  <c r="AU19" i="6"/>
  <c r="BB19" i="6" s="1"/>
  <c r="AZ16" i="6"/>
  <c r="AU38" i="6"/>
  <c r="BB38" i="6" s="1"/>
  <c r="AZ35" i="6"/>
  <c r="AZ18" i="6"/>
  <c r="AS25" i="6"/>
  <c r="AZ25" i="6" s="1"/>
  <c r="AW25" i="6"/>
  <c r="BD25" i="6" s="1"/>
  <c r="AT19" i="6"/>
  <c r="BA19" i="6" s="1"/>
  <c r="AW35" i="6"/>
  <c r="AU35" i="6"/>
  <c r="BB35" i="6" s="1"/>
  <c r="BD35" i="6"/>
  <c r="BD20" i="6"/>
  <c r="BE7" i="6"/>
  <c r="AZ23" i="6"/>
  <c r="AT35" i="6"/>
  <c r="BA35" i="6" s="1"/>
  <c r="BE24" i="6"/>
  <c r="BC37" i="6"/>
  <c r="BC20" i="6"/>
  <c r="BC18" i="6"/>
  <c r="BC15" i="6"/>
  <c r="BC14" i="6"/>
  <c r="BC13" i="6"/>
  <c r="BC11" i="6"/>
  <c r="BC10" i="6"/>
  <c r="BC9" i="6"/>
  <c r="BA21" i="6"/>
  <c r="F112" i="6"/>
  <c r="AW19" i="6"/>
  <c r="BE17" i="6"/>
  <c r="BB31" i="6"/>
  <c r="BB29" i="6"/>
  <c r="BB23" i="6"/>
  <c r="BB22" i="6"/>
  <c r="BB21" i="6"/>
  <c r="BB10" i="6"/>
  <c r="BB9" i="6"/>
  <c r="BD6" i="6"/>
  <c r="V101" i="6"/>
  <c r="X42" i="6"/>
  <c r="X101" i="6" s="1"/>
  <c r="X105" i="6" s="1"/>
  <c r="AU64" i="2"/>
  <c r="AY67" i="2"/>
  <c r="AX75" i="2"/>
  <c r="AX73" i="2"/>
  <c r="AX70" i="2"/>
  <c r="AX69" i="2"/>
  <c r="AX67" i="2"/>
  <c r="AX66" i="2"/>
  <c r="AX65" i="2"/>
  <c r="AX64" i="2"/>
  <c r="AX63" i="2"/>
  <c r="AW75" i="2"/>
  <c r="AW73" i="2"/>
  <c r="AW70" i="2"/>
  <c r="AW65" i="2"/>
  <c r="AW76" i="2"/>
  <c r="AT62" i="2"/>
  <c r="AW36" i="2"/>
  <c r="P94" i="2"/>
  <c r="P98" i="2" s="1"/>
  <c r="AV36" i="2"/>
  <c r="AT36" i="2"/>
  <c r="S98" i="2"/>
  <c r="Q94" i="2"/>
  <c r="Q98" i="2" s="1"/>
  <c r="AT35" i="2"/>
  <c r="AV35" i="2"/>
  <c r="AU35" i="2"/>
  <c r="O94" i="2"/>
  <c r="R98" i="2"/>
  <c r="AP34" i="2"/>
  <c r="AW34" i="2" s="1"/>
  <c r="AR34" i="2"/>
  <c r="AY34" i="2" s="1"/>
  <c r="AM34" i="2"/>
  <c r="AT34" i="2" s="1"/>
  <c r="AQ34" i="2"/>
  <c r="AX34" i="2" s="1"/>
  <c r="AO34" i="2"/>
  <c r="AV34" i="2" s="1"/>
  <c r="AW33" i="2"/>
  <c r="F9" i="17"/>
  <c r="E9" i="17"/>
  <c r="B9" i="17"/>
  <c r="C9" i="17"/>
  <c r="G9" i="17"/>
  <c r="F22" i="17"/>
  <c r="I22" i="17" s="1"/>
  <c r="I23" i="17" s="1"/>
  <c r="G8" i="16"/>
  <c r="AO12" i="1"/>
  <c r="AR12" i="1" s="1"/>
  <c r="P18" i="1"/>
  <c r="AS16" i="1"/>
  <c r="P25" i="1"/>
  <c r="AP34" i="1"/>
  <c r="AS34" i="1" s="1"/>
  <c r="AP37" i="1"/>
  <c r="AS37" i="1" s="1"/>
  <c r="AO37" i="1"/>
  <c r="AR37" i="1" s="1"/>
  <c r="AP40" i="1"/>
  <c r="AS40" i="1" s="1"/>
  <c r="AO40" i="1"/>
  <c r="AR40" i="1" s="1"/>
  <c r="AQ25" i="1"/>
  <c r="AT25" i="1" s="1"/>
  <c r="AS24" i="1"/>
  <c r="AR11" i="1"/>
  <c r="AT12" i="1"/>
  <c r="AT40" i="1"/>
  <c r="AR17" i="1"/>
  <c r="AT23" i="1"/>
  <c r="AO36" i="1"/>
  <c r="AQ36" i="1"/>
  <c r="AT36" i="1" s="1"/>
  <c r="AP36" i="1"/>
  <c r="AS36" i="1" s="1"/>
  <c r="AQ20" i="1"/>
  <c r="AT20" i="1" s="1"/>
  <c r="AO20" i="1"/>
  <c r="AR20" i="1" s="1"/>
  <c r="AP20" i="1"/>
  <c r="AS20" i="1" s="1"/>
  <c r="AL46" i="1"/>
  <c r="AR46" i="1" s="1"/>
  <c r="AQ17" i="1"/>
  <c r="AT17" i="1" s="1"/>
  <c r="AN46" i="1"/>
  <c r="AT46" i="1" s="1"/>
  <c r="AN62" i="1"/>
  <c r="AP17" i="1"/>
  <c r="AS17" i="1" s="1"/>
  <c r="P38" i="1"/>
  <c r="AL62" i="1"/>
  <c r="AS39" i="1"/>
  <c r="AM13" i="1"/>
  <c r="I62" i="1"/>
  <c r="AP62" i="1" s="1"/>
  <c r="AS62" i="1" s="1"/>
  <c r="AT18" i="1"/>
  <c r="AN13" i="1"/>
  <c r="P13" i="1"/>
  <c r="AL38" i="1"/>
  <c r="I13" i="1"/>
  <c r="AR16" i="1"/>
  <c r="AT24" i="1"/>
  <c r="AS14" i="1"/>
  <c r="I32" i="1"/>
  <c r="AO32" i="1" s="1"/>
  <c r="AR32" i="1" s="1"/>
  <c r="AO25" i="1"/>
  <c r="AR25" i="1" s="1"/>
  <c r="P22" i="1"/>
  <c r="AM32" i="1"/>
  <c r="AN32" i="1"/>
  <c r="AQ11" i="1"/>
  <c r="AT11" i="1" s="1"/>
  <c r="AT73" i="1"/>
  <c r="AT65" i="1"/>
  <c r="O79" i="1"/>
  <c r="AT16" i="1"/>
  <c r="AO10" i="1"/>
  <c r="AR10" i="1" s="1"/>
  <c r="AR35" i="1"/>
  <c r="AP10" i="1"/>
  <c r="AS10" i="1" s="1"/>
  <c r="AT26" i="1"/>
  <c r="AL15" i="1"/>
  <c r="AS35" i="1"/>
  <c r="I38" i="1"/>
  <c r="AM38" i="1"/>
  <c r="AM33" i="1"/>
  <c r="AS21" i="1"/>
  <c r="BC103" i="6"/>
  <c r="AB107" i="6"/>
  <c r="B83" i="6"/>
  <c r="B89" i="6" s="1"/>
  <c r="BA49" i="6"/>
  <c r="AT106" i="6"/>
  <c r="BA106" i="6" s="1"/>
  <c r="L96" i="2"/>
  <c r="L102" i="2" s="1"/>
  <c r="BC52" i="6"/>
  <c r="AR34" i="1"/>
  <c r="AP19" i="1"/>
  <c r="AS19" i="1" s="1"/>
  <c r="AS69" i="6"/>
  <c r="AS103" i="6" s="1"/>
  <c r="AZ103" i="6" s="1"/>
  <c r="AO39" i="1"/>
  <c r="AR39" i="1" s="1"/>
  <c r="AB98" i="2"/>
  <c r="AL75" i="6"/>
  <c r="AL101" i="6"/>
  <c r="BB52" i="6"/>
  <c r="AY58" i="2"/>
  <c r="AQ22" i="1"/>
  <c r="AO22" i="1"/>
  <c r="AR22" i="1" s="1"/>
  <c r="AP22" i="1"/>
  <c r="AO15" i="1"/>
  <c r="AP15" i="1"/>
  <c r="AS15" i="1" s="1"/>
  <c r="AQ15" i="1"/>
  <c r="AJ101" i="6"/>
  <c r="AB75" i="6"/>
  <c r="AQ19" i="1"/>
  <c r="AT19" i="1" s="1"/>
  <c r="AQ39" i="1"/>
  <c r="AT39" i="1" s="1"/>
  <c r="AM75" i="6"/>
  <c r="BB104" i="6"/>
  <c r="BA53" i="6"/>
  <c r="BB45" i="6"/>
  <c r="BB47" i="6"/>
  <c r="AQ33" i="1"/>
  <c r="AT33" i="1" s="1"/>
  <c r="AP33" i="1"/>
  <c r="AO33" i="1"/>
  <c r="AR33" i="1" s="1"/>
  <c r="AZ69" i="6"/>
  <c r="AG104" i="6"/>
  <c r="AG105" i="6" s="1"/>
  <c r="K97" i="2"/>
  <c r="K103" i="2" s="1"/>
  <c r="V98" i="2"/>
  <c r="AD102" i="6"/>
  <c r="AR36" i="1"/>
  <c r="BB40" i="6"/>
  <c r="AO107" i="6"/>
  <c r="AI75" i="6"/>
  <c r="AI101" i="6"/>
  <c r="AI105" i="6" s="1"/>
  <c r="AI107" i="6" s="1"/>
  <c r="BE73" i="6"/>
  <c r="BD19" i="6"/>
  <c r="AZ45" i="6"/>
  <c r="AX30" i="2"/>
  <c r="M97" i="2"/>
  <c r="M103" i="2" s="1"/>
  <c r="M101" i="2"/>
  <c r="AZ30" i="6"/>
  <c r="Y103" i="6"/>
  <c r="BD69" i="6"/>
  <c r="AZ58" i="6"/>
  <c r="AG75" i="6"/>
  <c r="BE38" i="6"/>
  <c r="BE20" i="6"/>
  <c r="AL104" i="6"/>
  <c r="BE104" i="6" s="1"/>
  <c r="BB73" i="6"/>
  <c r="BC19" i="6"/>
  <c r="AZ57" i="6"/>
  <c r="AW69" i="6"/>
  <c r="AW103" i="6" s="1"/>
  <c r="AM105" i="6"/>
  <c r="AM107" i="6" s="1"/>
  <c r="BB69" i="6"/>
  <c r="BC69" i="6"/>
  <c r="BE66" i="6"/>
  <c r="AX69" i="6"/>
  <c r="AX103" i="6" s="1"/>
  <c r="BE103" i="6" s="1"/>
  <c r="BC8" i="6"/>
  <c r="AP105" i="6"/>
  <c r="AP107" i="6" s="1"/>
  <c r="BB26" i="6"/>
  <c r="AZ47" i="6"/>
  <c r="AU17" i="2"/>
  <c r="AT69" i="6"/>
  <c r="AS49" i="6"/>
  <c r="AW41" i="6"/>
  <c r="BD41" i="6" s="1"/>
  <c r="BB15" i="6"/>
  <c r="AS53" i="6"/>
  <c r="AZ53" i="6" s="1"/>
  <c r="AX39" i="6"/>
  <c r="BE39" i="6" s="1"/>
  <c r="AZ65" i="6"/>
  <c r="AV39" i="6"/>
  <c r="BC39" i="6" s="1"/>
  <c r="BB67" i="6"/>
  <c r="AV7" i="6"/>
  <c r="AW17" i="6"/>
  <c r="BD17" i="6" s="1"/>
  <c r="AP25" i="2"/>
  <c r="AW25" i="2" s="1"/>
  <c r="AN21" i="1"/>
  <c r="AW24" i="6"/>
  <c r="BD24" i="6" s="1"/>
  <c r="AM76" i="2"/>
  <c r="AT76" i="2" s="1"/>
  <c r="AM33" i="2"/>
  <c r="BD54" i="6"/>
  <c r="AS59" i="6"/>
  <c r="AZ59" i="6" s="1"/>
  <c r="AX34" i="6"/>
  <c r="BE34" i="6" s="1"/>
  <c r="AP18" i="1"/>
  <c r="AS18" i="1" s="1"/>
  <c r="AH63" i="6"/>
  <c r="H96" i="2"/>
  <c r="AT17" i="2"/>
  <c r="F49" i="6"/>
  <c r="AT40" i="6"/>
  <c r="BA40" i="6" s="1"/>
  <c r="AU39" i="6"/>
  <c r="BB39" i="6" s="1"/>
  <c r="AW40" i="6"/>
  <c r="BD40" i="6" s="1"/>
  <c r="AN17" i="2"/>
  <c r="AP30" i="2"/>
  <c r="AW30" i="2" s="1"/>
  <c r="AN66" i="2"/>
  <c r="AU66" i="2" s="1"/>
  <c r="AR21" i="2"/>
  <c r="AY21" i="2" s="1"/>
  <c r="AT74" i="6"/>
  <c r="BB51" i="6"/>
  <c r="AN33" i="2"/>
  <c r="AU33" i="2" s="1"/>
  <c r="BD71" i="6"/>
  <c r="BB46" i="6"/>
  <c r="AX40" i="6"/>
  <c r="BE40" i="6" s="1"/>
  <c r="AU7" i="6"/>
  <c r="AT39" i="6"/>
  <c r="BA39" i="6" s="1"/>
  <c r="AU17" i="6"/>
  <c r="BB17" i="6" s="1"/>
  <c r="AQ25" i="2"/>
  <c r="AX25" i="2" s="1"/>
  <c r="AL27" i="1"/>
  <c r="AR27" i="1" s="1"/>
  <c r="AX53" i="6"/>
  <c r="AQ21" i="2"/>
  <c r="AT73" i="6"/>
  <c r="BA73" i="6" s="1"/>
  <c r="AQ30" i="2"/>
  <c r="AQ81" i="2"/>
  <c r="AX81" i="2" s="1"/>
  <c r="W42" i="6"/>
  <c r="AV31" i="6"/>
  <c r="BC31" i="6" s="1"/>
  <c r="AT31" i="6"/>
  <c r="BA31" i="6" s="1"/>
  <c r="BE49" i="6"/>
  <c r="F74" i="6"/>
  <c r="F104" i="6" s="1"/>
  <c r="F105" i="6" s="1"/>
  <c r="AM58" i="1"/>
  <c r="AS58" i="1" s="1"/>
  <c r="AS41" i="6"/>
  <c r="AZ41" i="6" s="1"/>
  <c r="AR17" i="2"/>
  <c r="AY17" i="2" s="1"/>
  <c r="AU24" i="6"/>
  <c r="BB24" i="6" s="1"/>
  <c r="AV73" i="6"/>
  <c r="AV74" i="6" s="1"/>
  <c r="AR30" i="2"/>
  <c r="AY30" i="2" s="1"/>
  <c r="AO76" i="2"/>
  <c r="AV76" i="2" s="1"/>
  <c r="AR33" i="2"/>
  <c r="AY33" i="2" s="1"/>
  <c r="AV52" i="6"/>
  <c r="AU41" i="6"/>
  <c r="BB41" i="6" s="1"/>
  <c r="AU53" i="6"/>
  <c r="AM22" i="1"/>
  <c r="AT7" i="6"/>
  <c r="AS73" i="6"/>
  <c r="AO12" i="2"/>
  <c r="AN76" i="2"/>
  <c r="AU76" i="2" s="1"/>
  <c r="AW12" i="6"/>
  <c r="BD12" i="6" s="1"/>
  <c r="AS24" i="6"/>
  <c r="AZ24" i="6" s="1"/>
  <c r="D115" i="6"/>
  <c r="D118" i="6" s="1"/>
  <c r="Y42" i="6"/>
  <c r="D75" i="6"/>
  <c r="AO26" i="1"/>
  <c r="AR26" i="1" s="1"/>
  <c r="AT52" i="6"/>
  <c r="AT17" i="6"/>
  <c r="BA17" i="6" s="1"/>
  <c r="AW53" i="6"/>
  <c r="AV17" i="6"/>
  <c r="BC17" i="6" s="1"/>
  <c r="BB13" i="1"/>
  <c r="AQ33" i="2"/>
  <c r="AX33" i="2" s="1"/>
  <c r="AT41" i="6"/>
  <c r="BA41" i="6" s="1"/>
  <c r="AS34" i="6"/>
  <c r="AZ34" i="6" s="1"/>
  <c r="AN25" i="2"/>
  <c r="AU25" i="2" s="1"/>
  <c r="AM41" i="1"/>
  <c r="AS41" i="1" s="1"/>
  <c r="AN22" i="1"/>
  <c r="AP21" i="2"/>
  <c r="AQ76" i="2"/>
  <c r="AX76" i="2" s="1"/>
  <c r="AS17" i="6"/>
  <c r="AZ17" i="6" s="1"/>
  <c r="AV53" i="6"/>
  <c r="BC53" i="6" s="1"/>
  <c r="AW7" i="6"/>
  <c r="AX73" i="6"/>
  <c r="AX74" i="6" s="1"/>
  <c r="AX104" i="6" s="1"/>
  <c r="AP30" i="1" l="1"/>
  <c r="AS30" i="1" s="1"/>
  <c r="AQ30" i="1"/>
  <c r="AT30" i="1" s="1"/>
  <c r="AT22" i="1"/>
  <c r="AQ57" i="1"/>
  <c r="AT57" i="1" s="1"/>
  <c r="AP57" i="1"/>
  <c r="AS57" i="1" s="1"/>
  <c r="AO57" i="1"/>
  <c r="AR57" i="1" s="1"/>
  <c r="AP94" i="2"/>
  <c r="AP98" i="2" s="1"/>
  <c r="AW116" i="2" s="1"/>
  <c r="BB49" i="6"/>
  <c r="Z101" i="6"/>
  <c r="Z105" i="6" s="1"/>
  <c r="Z107" i="6" s="1"/>
  <c r="Z75" i="6"/>
  <c r="F75" i="6"/>
  <c r="X75" i="6"/>
  <c r="AW42" i="6"/>
  <c r="AW101" i="6" s="1"/>
  <c r="I79" i="6"/>
  <c r="V105" i="6"/>
  <c r="V107" i="6" s="1"/>
  <c r="J95" i="2"/>
  <c r="J97" i="2" s="1"/>
  <c r="J103" i="2" s="1"/>
  <c r="I95" i="2"/>
  <c r="I97" i="2" s="1"/>
  <c r="B18" i="16" s="1"/>
  <c r="H95" i="2"/>
  <c r="H101" i="2" s="1"/>
  <c r="O98" i="2"/>
  <c r="AN94" i="2"/>
  <c r="AN98" i="2" s="1"/>
  <c r="AU116" i="2" s="1"/>
  <c r="F23" i="17"/>
  <c r="G23" i="17" s="1"/>
  <c r="H14" i="16" s="1"/>
  <c r="H15" i="16" s="1"/>
  <c r="G14" i="17" s="1"/>
  <c r="G13" i="16"/>
  <c r="G14" i="16" s="1"/>
  <c r="AS33" i="1"/>
  <c r="AP38" i="1"/>
  <c r="AS38" i="1" s="1"/>
  <c r="AO38" i="1"/>
  <c r="AR38" i="1" s="1"/>
  <c r="AQ38" i="1"/>
  <c r="AT38" i="1" s="1"/>
  <c r="AR15" i="1"/>
  <c r="AT15" i="1"/>
  <c r="AO62" i="1"/>
  <c r="AR62" i="1" s="1"/>
  <c r="AQ62" i="1"/>
  <c r="AT62" i="1" s="1"/>
  <c r="AP32" i="1"/>
  <c r="AS32" i="1" s="1"/>
  <c r="AQ32" i="1"/>
  <c r="AT32" i="1" s="1"/>
  <c r="AO13" i="1"/>
  <c r="AR13" i="1" s="1"/>
  <c r="AP13" i="1"/>
  <c r="AQ13" i="1"/>
  <c r="AT13" i="1" s="1"/>
  <c r="AG107" i="6"/>
  <c r="AL79" i="1"/>
  <c r="BE69" i="6"/>
  <c r="BA52" i="6"/>
  <c r="AT63" i="6"/>
  <c r="AT102" i="6" s="1"/>
  <c r="BB53" i="6"/>
  <c r="AU63" i="6"/>
  <c r="AX42" i="6"/>
  <c r="BC73" i="6"/>
  <c r="AS42" i="6"/>
  <c r="AJ105" i="6"/>
  <c r="AJ107" i="6" s="1"/>
  <c r="AL105" i="6"/>
  <c r="BD103" i="6"/>
  <c r="L97" i="2"/>
  <c r="L103" i="2" s="1"/>
  <c r="BE53" i="6"/>
  <c r="AX63" i="6"/>
  <c r="D119" i="6"/>
  <c r="AV63" i="6"/>
  <c r="Y101" i="6"/>
  <c r="BD42" i="6"/>
  <c r="Y75" i="6"/>
  <c r="BB7" i="6"/>
  <c r="AU42" i="6"/>
  <c r="BD7" i="6"/>
  <c r="AW75" i="6"/>
  <c r="W101" i="6"/>
  <c r="W75" i="6"/>
  <c r="AT21" i="1"/>
  <c r="AN79" i="1"/>
  <c r="AW21" i="2"/>
  <c r="BE74" i="6"/>
  <c r="F106" i="6"/>
  <c r="F107" i="6" s="1"/>
  <c r="F115" i="6"/>
  <c r="F118" i="6" s="1"/>
  <c r="F119" i="6" s="1"/>
  <c r="AZ49" i="6"/>
  <c r="AS106" i="6"/>
  <c r="AZ106" i="6" s="1"/>
  <c r="AS63" i="6"/>
  <c r="AX21" i="2"/>
  <c r="AQ94" i="2"/>
  <c r="AT104" i="6"/>
  <c r="BA104" i="6" s="1"/>
  <c r="BA74" i="6"/>
  <c r="BA7" i="6"/>
  <c r="AT42" i="6"/>
  <c r="AS74" i="6"/>
  <c r="AZ73" i="6"/>
  <c r="BD53" i="6"/>
  <c r="AW63" i="6"/>
  <c r="AD105" i="6"/>
  <c r="AD107" i="6" s="1"/>
  <c r="AV42" i="6"/>
  <c r="BC7" i="6"/>
  <c r="AS22" i="1"/>
  <c r="AM79" i="1"/>
  <c r="AT33" i="2"/>
  <c r="AM94" i="2"/>
  <c r="AV104" i="6"/>
  <c r="BC104" i="6" s="1"/>
  <c r="BC74" i="6"/>
  <c r="H102" i="2"/>
  <c r="AO94" i="2"/>
  <c r="AV12" i="2"/>
  <c r="AH75" i="6"/>
  <c r="AH102" i="6"/>
  <c r="BA63" i="6"/>
  <c r="AT103" i="6"/>
  <c r="BA103" i="6" s="1"/>
  <c r="BA69" i="6"/>
  <c r="AW112" i="2"/>
  <c r="AR94" i="2"/>
  <c r="X107" i="6"/>
  <c r="AP79" i="1" l="1"/>
  <c r="C13" i="16" s="1"/>
  <c r="AS13" i="1"/>
  <c r="I101" i="2"/>
  <c r="J101" i="2"/>
  <c r="I83" i="6"/>
  <c r="F89" i="6" s="1"/>
  <c r="B19" i="16"/>
  <c r="C19" i="16" s="1"/>
  <c r="H97" i="2"/>
  <c r="H103" i="2" s="1"/>
  <c r="AU112" i="2"/>
  <c r="H18" i="16"/>
  <c r="AQ79" i="1"/>
  <c r="AT79" i="1" s="1"/>
  <c r="AT80" i="1" s="1"/>
  <c r="AO79" i="1"/>
  <c r="AR79" i="1" s="1"/>
  <c r="AR80" i="1" s="1"/>
  <c r="C12" i="16"/>
  <c r="AQ98" i="2"/>
  <c r="AX116" i="2" s="1"/>
  <c r="AX112" i="2"/>
  <c r="AU101" i="6"/>
  <c r="BB101" i="6" s="1"/>
  <c r="AU75" i="6"/>
  <c r="BB75" i="6" s="1"/>
  <c r="AV75" i="6"/>
  <c r="BC75" i="6" s="1"/>
  <c r="AV101" i="6"/>
  <c r="BC42" i="6"/>
  <c r="BD75" i="6"/>
  <c r="AL107" i="6"/>
  <c r="AS102" i="6"/>
  <c r="AZ102" i="6" s="1"/>
  <c r="AZ63" i="6"/>
  <c r="BD101" i="6"/>
  <c r="Y105" i="6"/>
  <c r="AV112" i="2"/>
  <c r="AO98" i="2"/>
  <c r="AV116" i="2" s="1"/>
  <c r="AW102" i="6"/>
  <c r="BD102" i="6" s="1"/>
  <c r="BD63" i="6"/>
  <c r="G79" i="6"/>
  <c r="G83" i="6" s="1"/>
  <c r="G89" i="6" s="1"/>
  <c r="W105" i="6"/>
  <c r="AV102" i="6"/>
  <c r="BC102" i="6" s="1"/>
  <c r="BC63" i="6"/>
  <c r="AS75" i="6"/>
  <c r="AZ75" i="6" s="1"/>
  <c r="AZ42" i="6"/>
  <c r="AS101" i="6"/>
  <c r="BA102" i="6"/>
  <c r="AH105" i="6"/>
  <c r="BB42" i="6"/>
  <c r="I103" i="2"/>
  <c r="AX102" i="6"/>
  <c r="BE102" i="6" s="1"/>
  <c r="BE63" i="6"/>
  <c r="AU102" i="6"/>
  <c r="BB102" i="6" s="1"/>
  <c r="BB63" i="6"/>
  <c r="AR98" i="2"/>
  <c r="AY116" i="2" s="1"/>
  <c r="AY112" i="2"/>
  <c r="AS104" i="6"/>
  <c r="AZ104" i="6" s="1"/>
  <c r="AZ74" i="6"/>
  <c r="AM98" i="2"/>
  <c r="AT116" i="2" s="1"/>
  <c r="AT112" i="2"/>
  <c r="AT101" i="6"/>
  <c r="AT75" i="6"/>
  <c r="BA75" i="6" s="1"/>
  <c r="BA42" i="6"/>
  <c r="AX75" i="6"/>
  <c r="BE75" i="6" s="1"/>
  <c r="AX101" i="6"/>
  <c r="BE42" i="6"/>
  <c r="AS79" i="1" l="1"/>
  <c r="AS80" i="1" s="1"/>
  <c r="C14" i="16"/>
  <c r="H17" i="16" s="1"/>
  <c r="H19" i="16"/>
  <c r="C18" i="16"/>
  <c r="C23" i="16" s="1"/>
  <c r="H20" i="16" s="1"/>
  <c r="B23" i="16"/>
  <c r="W107" i="6"/>
  <c r="AH107" i="6"/>
  <c r="BA105" i="6"/>
  <c r="AU105" i="6"/>
  <c r="Y107" i="6"/>
  <c r="BD107" i="6" s="1"/>
  <c r="BD105" i="6"/>
  <c r="AS105" i="6"/>
  <c r="AZ101" i="6"/>
  <c r="BA101" i="6"/>
  <c r="AT105" i="6"/>
  <c r="AW105" i="6"/>
  <c r="AW107" i="6" s="1"/>
  <c r="AV105" i="6"/>
  <c r="BC101" i="6"/>
  <c r="AX105" i="6"/>
  <c r="BE101" i="6"/>
  <c r="H21" i="16" l="1"/>
  <c r="H23" i="16" s="1"/>
  <c r="AU107" i="6"/>
  <c r="BB107" i="6" s="1"/>
  <c r="G85" i="6"/>
  <c r="AX107" i="6"/>
  <c r="BE107" i="6" s="1"/>
  <c r="BE105" i="6"/>
  <c r="BB105" i="6"/>
  <c r="B85" i="6"/>
  <c r="AS107" i="6"/>
  <c r="AZ107" i="6" s="1"/>
  <c r="AZ105" i="6"/>
  <c r="F85" i="6"/>
  <c r="AT107" i="6"/>
  <c r="BA107" i="6" s="1"/>
  <c r="AV107" i="6"/>
  <c r="BC107" i="6" s="1"/>
  <c r="BC105" i="6"/>
  <c r="F84" i="6" l="1"/>
  <c r="F90" i="6" s="1"/>
  <c r="F91" i="6"/>
  <c r="B91" i="6"/>
  <c r="B84" i="6"/>
  <c r="B90" i="6" s="1"/>
  <c r="G91" i="6"/>
  <c r="G84" i="6"/>
  <c r="G9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<sst xmlns="http://schemas.openxmlformats.org/spreadsheetml/2006/main" count="1014" uniqueCount="437">
  <si>
    <t>Symbiotická fixace N</t>
  </si>
  <si>
    <t>dusík (kg N/t)</t>
  </si>
  <si>
    <t>dusík (kg N)</t>
  </si>
  <si>
    <t>N</t>
  </si>
  <si>
    <t>kg N/ha</t>
  </si>
  <si>
    <t>Hnůj koňský</t>
  </si>
  <si>
    <t>Hnůj ovcí a koz</t>
  </si>
  <si>
    <t>Drůbeží trus - uleželý</t>
  </si>
  <si>
    <t>Drůbeží trus - sušený</t>
  </si>
  <si>
    <t>Drůbeží trus s podestýlkou</t>
  </si>
  <si>
    <t>celkem</t>
  </si>
  <si>
    <t>chrást</t>
  </si>
  <si>
    <t>S</t>
  </si>
  <si>
    <t>MgO</t>
  </si>
  <si>
    <t>CaO</t>
  </si>
  <si>
    <t>%</t>
  </si>
  <si>
    <t>SAG</t>
  </si>
  <si>
    <t>DAP Polidap</t>
  </si>
  <si>
    <t>SP 40</t>
  </si>
  <si>
    <t>Patenkali</t>
  </si>
  <si>
    <t>Kainit</t>
  </si>
  <si>
    <t>Krista MgS</t>
  </si>
  <si>
    <t>DOLOKORN gr.</t>
  </si>
  <si>
    <t>NPK 13-9-16-4</t>
  </si>
  <si>
    <t>NPK 7-20-28-2-3</t>
  </si>
  <si>
    <t>NP 26-14</t>
  </si>
  <si>
    <t xml:space="preserve">NP 20-20 </t>
  </si>
  <si>
    <t>EUROFERTILTOP 45 NPS</t>
  </si>
  <si>
    <t>DUOFERTIL TOP 43 NPS</t>
  </si>
  <si>
    <t>Ledek vápenatý (LV)</t>
  </si>
  <si>
    <t>Síran amonný (SA)</t>
  </si>
  <si>
    <t>LAS, SULFAN 24-6</t>
  </si>
  <si>
    <t>Dusíkatá hnojiva</t>
  </si>
  <si>
    <t>Fosforečná a NP hnojiva</t>
  </si>
  <si>
    <t>Draselná hnojiva</t>
  </si>
  <si>
    <t>Draselná sůl (DS)</t>
  </si>
  <si>
    <t>Hořečnatá hnojiva</t>
  </si>
  <si>
    <t>Vápenatá hnojiva</t>
  </si>
  <si>
    <t>Vícesložková hnojiva</t>
  </si>
  <si>
    <t>t</t>
  </si>
  <si>
    <t>Obsah živin v hmotnostních %</t>
  </si>
  <si>
    <t xml:space="preserve">Minerální hnojiva </t>
  </si>
  <si>
    <r>
      <t>P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  <r>
      <rPr>
        <b/>
        <vertAlign val="subscript"/>
        <sz val="11"/>
        <rFont val="Calibri"/>
        <family val="2"/>
        <charset val="238"/>
      </rPr>
      <t>5</t>
    </r>
  </si>
  <si>
    <r>
      <t>K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</si>
  <si>
    <r>
      <t>P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O</t>
    </r>
    <r>
      <rPr>
        <b/>
        <vertAlign val="subscript"/>
        <sz val="12"/>
        <rFont val="Calibri"/>
        <family val="2"/>
        <charset val="238"/>
      </rPr>
      <t>5</t>
    </r>
  </si>
  <si>
    <r>
      <t>K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O</t>
    </r>
  </si>
  <si>
    <t>Síran draselný (SD)</t>
  </si>
  <si>
    <t>AMISAN, SAM</t>
  </si>
  <si>
    <t xml:space="preserve">ALZON NEO </t>
  </si>
  <si>
    <t xml:space="preserve">PIAMON </t>
  </si>
  <si>
    <t>DAM 390 (28)</t>
  </si>
  <si>
    <t>DAM 390 (30)</t>
  </si>
  <si>
    <t>NPK 15-15-15</t>
  </si>
  <si>
    <t xml:space="preserve">NPK 16-16-16 </t>
  </si>
  <si>
    <t>NPK 14-10-16-5</t>
  </si>
  <si>
    <t>NPK 12-7-16-4</t>
  </si>
  <si>
    <t>NPK 8-24-24-4</t>
  </si>
  <si>
    <t>NPK 9-12-25-2,6 + stp</t>
  </si>
  <si>
    <t>NPK 9-25-25</t>
  </si>
  <si>
    <t>PK 20-30</t>
  </si>
  <si>
    <t>NPK 12-24-12-2-2</t>
  </si>
  <si>
    <t>Amofos 12-52</t>
  </si>
  <si>
    <t>DASA 26-13</t>
  </si>
  <si>
    <t>DASA 25-12</t>
  </si>
  <si>
    <t>Dusičnan amonný (DA)</t>
  </si>
  <si>
    <t xml:space="preserve">UREA STABIL </t>
  </si>
  <si>
    <t>UREA S</t>
  </si>
  <si>
    <t xml:space="preserve">Močovina (MO) </t>
  </si>
  <si>
    <t>Vápenec dolomitický</t>
  </si>
  <si>
    <t>Trojitý superfosfát (TSF)</t>
  </si>
  <si>
    <t xml:space="preserve">Kamex </t>
  </si>
  <si>
    <t>Kieserit gr.</t>
  </si>
  <si>
    <t>Kieserit kr.</t>
  </si>
  <si>
    <t>Hořká sůl</t>
  </si>
  <si>
    <t>Ledek amonný s dolomit. vápencem (LAD 27)</t>
  </si>
  <si>
    <t xml:space="preserve">Digestát </t>
  </si>
  <si>
    <r>
      <t>fosfor (kg P</t>
    </r>
    <r>
      <rPr>
        <b/>
        <sz val="11"/>
        <color indexed="8"/>
        <rFont val="Calibri"/>
        <family val="2"/>
        <charset val="238"/>
      </rPr>
      <t>/t)</t>
    </r>
  </si>
  <si>
    <t>% suš.</t>
  </si>
  <si>
    <r>
      <t>draslík (kg K</t>
    </r>
    <r>
      <rPr>
        <b/>
        <sz val="11"/>
        <color indexed="8"/>
        <rFont val="Calibri"/>
        <family val="2"/>
        <charset val="238"/>
      </rPr>
      <t>/t)</t>
    </r>
  </si>
  <si>
    <t>P</t>
  </si>
  <si>
    <t>K</t>
  </si>
  <si>
    <t>Odběr živin celkem (HP+VP)</t>
  </si>
  <si>
    <t>Cibule</t>
  </si>
  <si>
    <t xml:space="preserve">Celer </t>
  </si>
  <si>
    <t>Kapusta hlávková</t>
  </si>
  <si>
    <t>Kedluben</t>
  </si>
  <si>
    <t>Květák</t>
  </si>
  <si>
    <t>Mrkev</t>
  </si>
  <si>
    <t>Okurky</t>
  </si>
  <si>
    <t>Rajče</t>
  </si>
  <si>
    <t>Řepa salátová</t>
  </si>
  <si>
    <t>Špenát</t>
  </si>
  <si>
    <t>Zelí</t>
  </si>
  <si>
    <t>Obchodní závod</t>
  </si>
  <si>
    <t>Hospodářský rok</t>
  </si>
  <si>
    <t>Minerální hnojiva</t>
  </si>
  <si>
    <t>Položka</t>
  </si>
  <si>
    <t>Hodnota</t>
  </si>
  <si>
    <t>Jetelotráva</t>
  </si>
  <si>
    <t>Vojtěškotráva</t>
  </si>
  <si>
    <t>Trávy s jetelovinami</t>
  </si>
  <si>
    <t>OH</t>
  </si>
  <si>
    <t>OMH</t>
  </si>
  <si>
    <t>UK</t>
  </si>
  <si>
    <t>Ječmen ozimý</t>
  </si>
  <si>
    <t>Oves</t>
  </si>
  <si>
    <t>Pšenice jarní</t>
  </si>
  <si>
    <t>kontrola</t>
  </si>
  <si>
    <t>Tritikále</t>
  </si>
  <si>
    <t>Kukuřice na zrno</t>
  </si>
  <si>
    <t>Pohanka</t>
  </si>
  <si>
    <t>Sója</t>
  </si>
  <si>
    <t>Řepka</t>
  </si>
  <si>
    <t>Mák</t>
  </si>
  <si>
    <t>Lnička setá</t>
  </si>
  <si>
    <t>Žito ozimé a jarní</t>
  </si>
  <si>
    <t>Ostatní obilniny na zrno</t>
  </si>
  <si>
    <t>Lupina na zrno</t>
  </si>
  <si>
    <t>Bob na zrno</t>
  </si>
  <si>
    <t>Ostatní luskoviny na zrno</t>
  </si>
  <si>
    <t>Ostatní okopaniny</t>
  </si>
  <si>
    <t>Slunečnice na semeno</t>
  </si>
  <si>
    <t>Hořčice na semeno</t>
  </si>
  <si>
    <t xml:space="preserve">Len </t>
  </si>
  <si>
    <t>Ostatní olejniny</t>
  </si>
  <si>
    <t>Obsah sušiny</t>
  </si>
  <si>
    <t xml:space="preserve">Ostatní zelenina </t>
  </si>
  <si>
    <r>
      <t>P</t>
    </r>
    <r>
      <rPr>
        <b/>
        <vertAlign val="subscript"/>
        <sz val="14"/>
        <rFont val="Calibri"/>
        <family val="2"/>
        <charset val="238"/>
      </rPr>
      <t>2</t>
    </r>
    <r>
      <rPr>
        <b/>
        <sz val="14"/>
        <rFont val="Calibri"/>
        <family val="2"/>
        <charset val="238"/>
      </rPr>
      <t>O</t>
    </r>
    <r>
      <rPr>
        <b/>
        <vertAlign val="subscript"/>
        <sz val="14"/>
        <rFont val="Calibri"/>
        <family val="2"/>
        <charset val="238"/>
      </rPr>
      <t>5</t>
    </r>
  </si>
  <si>
    <r>
      <t>K</t>
    </r>
    <r>
      <rPr>
        <b/>
        <vertAlign val="subscript"/>
        <sz val="14"/>
        <rFont val="Calibri"/>
        <family val="2"/>
        <charset val="238"/>
      </rPr>
      <t>2</t>
    </r>
    <r>
      <rPr>
        <b/>
        <sz val="14"/>
        <rFont val="Calibri"/>
        <family val="2"/>
        <charset val="238"/>
      </rPr>
      <t>O</t>
    </r>
  </si>
  <si>
    <t>Fugát kejdy skotu</t>
  </si>
  <si>
    <t xml:space="preserve">Separát kejdy skotu </t>
  </si>
  <si>
    <t>Fugát kejdy prasat</t>
  </si>
  <si>
    <t>Separát kejdy prasat</t>
  </si>
  <si>
    <t>Fugát digestátu</t>
  </si>
  <si>
    <t xml:space="preserve">Separát digestátu nebo tuhý digestát </t>
  </si>
  <si>
    <t>kg/t</t>
  </si>
  <si>
    <t xml:space="preserve">Spotřeba živin celkem </t>
  </si>
  <si>
    <t>kejda</t>
  </si>
  <si>
    <t>močůvka</t>
  </si>
  <si>
    <t>ostatní</t>
  </si>
  <si>
    <t>Výkaly a moč na pastvě – skot (mimo bilanci N)</t>
  </si>
  <si>
    <t>Výkaly a moč na pastvě – ovce a kozy (mimo bilanci N)</t>
  </si>
  <si>
    <t>Výkaly a moč na pastvě – koně (mimo bilanci N)</t>
  </si>
  <si>
    <t>Výkaly a moč na pastvě – mufloni (mimo bilanci N)</t>
  </si>
  <si>
    <t>Výkaly a moč na pastvě – jelenovití (mimo bilanci N)</t>
  </si>
  <si>
    <t>Výkaly a moč na pastvě – prasata divoká (mimo bilanci N)</t>
  </si>
  <si>
    <t>Aplikace a pastva celkem</t>
  </si>
  <si>
    <t>SH pastva</t>
  </si>
  <si>
    <t>celkem do bilance</t>
  </si>
  <si>
    <t>Upravené kaly – celkem</t>
  </si>
  <si>
    <t>Organominerální hnojiva – celkem</t>
  </si>
  <si>
    <t>Organická hnojiva – celkem</t>
  </si>
  <si>
    <t>Statková hnojiva – aplikace celkem</t>
  </si>
  <si>
    <t>Statková hnojiva – pastva celkem (mimo bilanci N)</t>
  </si>
  <si>
    <t>Močůvka skotu</t>
  </si>
  <si>
    <t xml:space="preserve">Močůvka prasat </t>
  </si>
  <si>
    <t>ostatní statková hnojiva</t>
  </si>
  <si>
    <t>organická hnojiva</t>
  </si>
  <si>
    <t>organominerální hnojiva</t>
  </si>
  <si>
    <t xml:space="preserve">celkem </t>
  </si>
  <si>
    <t>hnůj, vč. drůbežího trusu s podestýlkou</t>
  </si>
  <si>
    <r>
      <t>Průměrné hodnoty</t>
    </r>
    <r>
      <rPr>
        <sz val="11"/>
        <rFont val="Calibri"/>
        <family val="2"/>
        <charset val="238"/>
      </rPr>
      <t xml:space="preserve"> (vyhl. č. 377/2013 Sb., příl. č. 3)</t>
    </r>
  </si>
  <si>
    <r>
      <t xml:space="preserve">Statková hnojiva </t>
    </r>
    <r>
      <rPr>
        <sz val="11"/>
        <rFont val="Calibri"/>
        <family val="2"/>
        <charset val="238"/>
      </rPr>
      <t>(vedlejší produkty chovu hospodářských zvířat)</t>
    </r>
  </si>
  <si>
    <r>
      <t>Vlastní hodnoty, dle lab. analýz</t>
    </r>
    <r>
      <rPr>
        <sz val="11"/>
        <rFont val="Calibri"/>
        <family val="2"/>
        <charset val="238"/>
      </rPr>
      <t xml:space="preserve"> (přednostně)</t>
    </r>
  </si>
  <si>
    <r>
      <t xml:space="preserve">Organická hnojiva </t>
    </r>
    <r>
      <rPr>
        <sz val="11"/>
        <rFont val="Calibri"/>
        <family val="2"/>
        <charset val="238"/>
      </rPr>
      <t>– lze přidat další hnojiva, vč. přívodu živin (kg/t)</t>
    </r>
  </si>
  <si>
    <r>
      <t xml:space="preserve">Organominerální hnojiva </t>
    </r>
    <r>
      <rPr>
        <sz val="11"/>
        <rFont val="Calibri"/>
        <family val="2"/>
        <charset val="238"/>
      </rPr>
      <t>– uveďte hnojiva, vč. přívodu živin (kg/t)</t>
    </r>
  </si>
  <si>
    <t>Hnůj skotu – telata, jalovice, býci</t>
  </si>
  <si>
    <t>Hnůj skotu – krávy dojené</t>
  </si>
  <si>
    <t>Hnůj skotu – směs hnoje od více kategorií skotu</t>
  </si>
  <si>
    <t>Hnůj skotu – skot bez tržní produkce mléka</t>
  </si>
  <si>
    <t>Hnůj prasat – předvýkrm</t>
  </si>
  <si>
    <t>Hnůj prasat – výkrm, prasničky, prasnice</t>
  </si>
  <si>
    <t>Kejda skotu – telata</t>
  </si>
  <si>
    <t>Kejda skotu – jalovice, býci</t>
  </si>
  <si>
    <t>Kejda skotu – krávy dojené</t>
  </si>
  <si>
    <t>Kejda skotu – směs kejdy od více kategorií skotu</t>
  </si>
  <si>
    <t>Kejda prasat – předvýkrm</t>
  </si>
  <si>
    <t>Kejda prasat – výkrm, prasničky</t>
  </si>
  <si>
    <t>Kejda prasat – prasnice</t>
  </si>
  <si>
    <t>Kejda prasat – směs kejdy od více kategorií prasat</t>
  </si>
  <si>
    <t>Drůbeží trus - čerstvý</t>
  </si>
  <si>
    <t>Hnůj králíků</t>
  </si>
  <si>
    <t>Kejda králíků</t>
  </si>
  <si>
    <t>Silážní šťávy ředěné</t>
  </si>
  <si>
    <t>Hnojůvka z hnoje skotu</t>
  </si>
  <si>
    <t>Hnojůvka z hnoje prasat</t>
  </si>
  <si>
    <r>
      <t>celkem do Zem 6-01</t>
    </r>
    <r>
      <rPr>
        <sz val="12"/>
        <color indexed="8"/>
        <rFont val="Calibri"/>
        <family val="2"/>
        <charset val="238"/>
      </rPr>
      <t xml:space="preserve"> (mimo upravené kaly)</t>
    </r>
  </si>
  <si>
    <t>SH (pouze aplikace)</t>
  </si>
  <si>
    <t>Název</t>
  </si>
  <si>
    <t>sláma</t>
  </si>
  <si>
    <t>nať</t>
  </si>
  <si>
    <t>nať, listy</t>
  </si>
  <si>
    <t>stonky</t>
  </si>
  <si>
    <t>zelená hmota</t>
  </si>
  <si>
    <t>seno</t>
  </si>
  <si>
    <t>zrno</t>
  </si>
  <si>
    <t>hlízy</t>
  </si>
  <si>
    <t>bulvy</t>
  </si>
  <si>
    <t>hlízy, bulvy</t>
  </si>
  <si>
    <t>semeno</t>
  </si>
  <si>
    <t>Kmín a další plodiny na semeno</t>
  </si>
  <si>
    <r>
      <t>Kukuřice na zeleno a na siláž</t>
    </r>
    <r>
      <rPr>
        <sz val="11"/>
        <color indexed="8"/>
        <rFont val="Calibri"/>
        <family val="2"/>
        <charset val="238"/>
      </rPr>
      <t xml:space="preserve"> </t>
    </r>
  </si>
  <si>
    <r>
      <t>Průměrné hodnoty</t>
    </r>
    <r>
      <rPr>
        <sz val="11"/>
        <color indexed="8"/>
        <rFont val="Calibri"/>
        <family val="2"/>
        <charset val="238"/>
      </rPr>
      <t xml:space="preserve"> (vyhl. č. 377/2013 Sb., příloha č. 3)</t>
    </r>
  </si>
  <si>
    <r>
      <t>Upravené kaly</t>
    </r>
    <r>
      <rPr>
        <sz val="11"/>
        <rFont val="Calibri"/>
        <family val="2"/>
        <charset val="238"/>
      </rPr>
      <t xml:space="preserve"> – uveďte přívod živin, v přepočtu na 100% sušinu</t>
    </r>
  </si>
  <si>
    <t>ha</t>
  </si>
  <si>
    <t xml:space="preserve">Ostatní jednoleté pícniny na zeleno </t>
  </si>
  <si>
    <t xml:space="preserve">Ostatní obilniny na zeleno </t>
  </si>
  <si>
    <t>omlatky</t>
  </si>
  <si>
    <t xml:space="preserve"> ... z toho – sklizeň jetelovin na semeno</t>
  </si>
  <si>
    <t xml:space="preserve"> ... z toho – sklizeň trav na semeno</t>
  </si>
  <si>
    <t>Ostatní jednoleté luskoviny na zeleno</t>
  </si>
  <si>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indexed="8"/>
        <rFont val="Calibri"/>
        <family val="2"/>
        <charset val="238"/>
      </rPr>
      <t>Vložený průměrný výnos (t/ha)</t>
    </r>
  </si>
  <si>
    <t>Hlavní produkt</t>
  </si>
  <si>
    <t>Vedlejší produkt</t>
  </si>
  <si>
    <t xml:space="preserve">Obsah živin </t>
  </si>
  <si>
    <t>tuny hnojiv (zboží)</t>
  </si>
  <si>
    <r>
      <t xml:space="preserve">Statková, organická, organominerální hnojiva a upravené kaly 
</t>
    </r>
    <r>
      <rPr>
        <sz val="11"/>
        <rFont val="Calibri"/>
        <family val="2"/>
        <charset val="238"/>
      </rPr>
      <t>(v případě směsí hnojiv použijte průměrné hodnoty, např. vážený průměr nebo údaje z laboratorního rozboru; pokud ve směsi převažuje min. z 80 % jeden druh hnojiva, použijte řádek pro toto hnojivo)</t>
    </r>
  </si>
  <si>
    <r>
      <t xml:space="preserve">Hnůj od jiných zvířat </t>
    </r>
    <r>
      <rPr>
        <i/>
        <sz val="11"/>
        <rFont val="Calibri"/>
        <family val="2"/>
        <charset val="238"/>
      </rPr>
      <t>(doplňte suš. a přívod živin, od sloupce N)</t>
    </r>
  </si>
  <si>
    <r>
      <t xml:space="preserve">Kejda od jiných zvířat </t>
    </r>
    <r>
      <rPr>
        <i/>
        <sz val="11"/>
        <rFont val="Calibri"/>
        <family val="2"/>
        <charset val="238"/>
      </rPr>
      <t>(doplňte suš. a přívod živin, od sloupce N)</t>
    </r>
  </si>
  <si>
    <r>
      <t xml:space="preserve">Močůvka od jiných zvířat </t>
    </r>
    <r>
      <rPr>
        <i/>
        <sz val="11"/>
        <rFont val="Calibri"/>
        <family val="2"/>
        <charset val="238"/>
      </rPr>
      <t>(doplňte suš. a přívod živin, od sloupce N)</t>
    </r>
  </si>
  <si>
    <r>
      <t xml:space="preserve">Hnojůvka z jiného hnoje </t>
    </r>
    <r>
      <rPr>
        <i/>
        <sz val="11"/>
        <rFont val="Calibri"/>
        <family val="2"/>
        <charset val="238"/>
      </rPr>
      <t>(doplňte suš. a přívod živin, od sloupce N)</t>
    </r>
  </si>
  <si>
    <t>Vápenatá hnojiva – zboží celkem</t>
  </si>
  <si>
    <r>
      <rPr>
        <u/>
        <sz val="11"/>
        <color indexed="8"/>
        <rFont val="Calibri"/>
        <family val="2"/>
        <charset val="238"/>
      </rPr>
      <t>mimo bilanci:</t>
    </r>
    <r>
      <rPr>
        <sz val="11"/>
        <color indexed="8"/>
        <rFont val="Calibri"/>
        <family val="2"/>
        <charset val="238"/>
      </rPr>
      <t xml:space="preserve"> jahody, okrasné rostliny, skleníky, fóliovníky, pařeniště</t>
    </r>
  </si>
  <si>
    <r>
      <rPr>
        <u/>
        <sz val="11"/>
        <color indexed="8"/>
        <rFont val="Calibri"/>
        <family val="2"/>
        <charset val="238"/>
      </rPr>
      <t>mimo bilanci:</t>
    </r>
    <r>
      <rPr>
        <sz val="11"/>
        <color indexed="8"/>
        <rFont val="Calibri"/>
        <family val="2"/>
        <charset val="238"/>
      </rPr>
      <t xml:space="preserve"> chmelnice (C), vinice (V), sady (S), rychle rost. dřeviny (D), školky (K) </t>
    </r>
  </si>
  <si>
    <r>
      <t xml:space="preserve">Spotřeba živin na orné půdě </t>
    </r>
    <r>
      <rPr>
        <b/>
        <u/>
        <sz val="11"/>
        <color indexed="8"/>
        <rFont val="Calibri"/>
        <family val="2"/>
        <charset val="238"/>
      </rPr>
      <t>mimo bilanci</t>
    </r>
    <r>
      <rPr>
        <b/>
        <sz val="11"/>
        <color indexed="8"/>
        <rFont val="Calibri"/>
        <family val="2"/>
        <charset val="238"/>
      </rPr>
      <t xml:space="preserve"> 
</t>
    </r>
    <r>
      <rPr>
        <sz val="11"/>
        <color indexed="8"/>
        <rFont val="Calibri"/>
        <family val="2"/>
        <charset val="238"/>
      </rPr>
      <t xml:space="preserve">(jahody, okrasné rostliny, skleníky, …) </t>
    </r>
  </si>
  <si>
    <r>
      <t xml:space="preserve">Spotřeba živin v trvalých kulturách 
</t>
    </r>
    <r>
      <rPr>
        <b/>
        <u/>
        <sz val="11"/>
        <color indexed="8"/>
        <rFont val="Calibri"/>
        <family val="2"/>
        <charset val="238"/>
      </rPr>
      <t>mimo bilanci</t>
    </r>
    <r>
      <rPr>
        <b/>
        <sz val="11"/>
        <color indexed="8"/>
        <rFont val="Calibri"/>
        <family val="2"/>
        <charset val="238"/>
      </rPr>
      <t xml:space="preserve"> </t>
    </r>
  </si>
  <si>
    <r>
      <t xml:space="preserve">Spotřeba živin na orné půdě 
</t>
    </r>
    <r>
      <rPr>
        <sz val="11"/>
        <color theme="1"/>
        <rFont val="Calibri"/>
        <family val="2"/>
        <charset val="238"/>
        <scheme val="minor"/>
      </rPr>
      <t xml:space="preserve">(mimo jahody, okrasné rostliny, skleníky, …) </t>
    </r>
  </si>
  <si>
    <r>
      <t xml:space="preserve">Spotřeba živin na trvalých travních porostech 
</t>
    </r>
    <r>
      <rPr>
        <sz val="11"/>
        <color theme="1"/>
        <rFont val="Calibri"/>
        <family val="2"/>
        <charset val="238"/>
        <scheme val="minor"/>
      </rPr>
      <t>(pastva se nezapočítává do bilance N)</t>
    </r>
  </si>
  <si>
    <t xml:space="preserve">Spotřeba živin na trvalých travních porostech 
</t>
  </si>
  <si>
    <t>Čirok na zeleno</t>
  </si>
  <si>
    <t>Hrách krmný na zeleno</t>
  </si>
  <si>
    <t>Ptačí noha na zeleno</t>
  </si>
  <si>
    <t>Luskovinoobilní směs na zeleno</t>
  </si>
  <si>
    <t>Krmná kapusta na zeleno</t>
  </si>
  <si>
    <t>Řepka na zeleno</t>
  </si>
  <si>
    <t>Hořčice na zeleno</t>
  </si>
  <si>
    <t>Hrách na zrno</t>
  </si>
  <si>
    <t>zelené zrno</t>
  </si>
  <si>
    <t>Hrách zahradní</t>
  </si>
  <si>
    <t>Fazol zahradní</t>
  </si>
  <si>
    <t>lusky</t>
  </si>
  <si>
    <t>Mg</t>
  </si>
  <si>
    <t>Ca</t>
  </si>
  <si>
    <t>koef:</t>
  </si>
  <si>
    <r>
      <rPr>
        <b/>
        <sz val="11"/>
        <color indexed="8"/>
        <rFont val="Calibri"/>
        <family val="2"/>
        <charset val="238"/>
      </rPr>
      <t xml:space="preserve">Převod z oxidové formy na prvky </t>
    </r>
    <r>
      <rPr>
        <sz val="11"/>
        <color theme="1"/>
        <rFont val="Calibri"/>
        <family val="2"/>
        <charset val="238"/>
        <scheme val="minor"/>
      </rPr>
      <t>(fosfor, draslík, hořčík, vápník)</t>
    </r>
  </si>
  <si>
    <t>Čirok na zrno</t>
  </si>
  <si>
    <t>Slunečnice na zeleno</t>
  </si>
  <si>
    <t>schovat</t>
  </si>
  <si>
    <t>průměr na ha z.p. pro bilance</t>
  </si>
  <si>
    <r>
      <t>Vlastní hodnoty, dle lab. analýz</t>
    </r>
    <r>
      <rPr>
        <sz val="11"/>
        <rFont val="Calibri"/>
        <family val="2"/>
        <charset val="238"/>
      </rPr>
      <t xml:space="preserve"> </t>
    </r>
  </si>
  <si>
    <r>
      <t xml:space="preserve">Vlastní hodnoty, dle lab. analýz apod. </t>
    </r>
    <r>
      <rPr>
        <sz val="11"/>
        <color theme="1"/>
        <rFont val="Calibri"/>
        <family val="2"/>
        <charset val="238"/>
        <scheme val="minor"/>
      </rPr>
      <t>(přednostně)</t>
    </r>
  </si>
  <si>
    <t>Vedlejší produkt (VP)</t>
  </si>
  <si>
    <r>
      <rPr>
        <b/>
        <sz val="11"/>
        <color indexed="8"/>
        <rFont val="Calibri"/>
        <family val="2"/>
        <charset val="238"/>
      </rPr>
      <t>Ce</t>
    </r>
    <r>
      <rPr>
        <b/>
        <sz val="11"/>
        <color indexed="8"/>
        <rFont val="Calibri"/>
        <family val="2"/>
        <charset val="238"/>
      </rPr>
      <t>lková sklizeň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charset val="238"/>
      </rPr>
      <t>P</t>
    </r>
    <r>
      <rPr>
        <b/>
        <sz val="11"/>
        <color indexed="8"/>
        <rFont val="Calibri"/>
        <family val="2"/>
        <charset val="238"/>
      </rPr>
      <t>růměrný výnos</t>
    </r>
  </si>
  <si>
    <t>1,0 :</t>
  </si>
  <si>
    <t>1.0 :</t>
  </si>
  <si>
    <t>K o n t r o l a</t>
  </si>
  <si>
    <t xml:space="preserve">Odvezený z pole </t>
  </si>
  <si>
    <t>(pro spotřebu hnojiv)</t>
  </si>
  <si>
    <r>
      <t>fosfor (kg P</t>
    </r>
    <r>
      <rPr>
        <sz val="11"/>
        <color indexed="8"/>
        <rFont val="Calibri"/>
        <family val="2"/>
        <charset val="238"/>
      </rPr>
      <t>)</t>
    </r>
  </si>
  <si>
    <r>
      <t>draslík (kg K</t>
    </r>
    <r>
      <rPr>
        <sz val="11"/>
        <color indexed="8"/>
        <rFont val="Calibri"/>
        <family val="2"/>
        <charset val="238"/>
      </rPr>
      <t>)</t>
    </r>
  </si>
  <si>
    <r>
      <t xml:space="preserve">Spotřeba minerálních hnojiv </t>
    </r>
    <r>
      <rPr>
        <u/>
        <sz val="12"/>
        <color indexed="8"/>
        <rFont val="Calibri"/>
        <family val="2"/>
        <charset val="238"/>
      </rPr>
      <t>do bilance</t>
    </r>
    <r>
      <rPr>
        <sz val="12"/>
        <color indexed="8"/>
        <rFont val="Calibri"/>
        <family val="2"/>
        <charset val="238"/>
      </rPr>
      <t xml:space="preserve"> 
(tuny zboží)</t>
    </r>
  </si>
  <si>
    <t>plochy do bilance</t>
  </si>
  <si>
    <t>plochy mimo bilanci</t>
  </si>
  <si>
    <r>
      <t xml:space="preserve">Spotřeba minerálních hnojiv </t>
    </r>
    <r>
      <rPr>
        <sz val="11"/>
        <rFont val="Calibri"/>
        <family val="2"/>
        <charset val="238"/>
      </rPr>
      <t>(převedeno na tuny čistých živin)</t>
    </r>
  </si>
  <si>
    <t xml:space="preserve">průměr </t>
  </si>
  <si>
    <t>průměr (kg/ha z.p.)</t>
  </si>
  <si>
    <t>kontrola:</t>
  </si>
  <si>
    <t>Jetel</t>
  </si>
  <si>
    <r>
      <t>Vojtěška</t>
    </r>
    <r>
      <rPr>
        <sz val="11"/>
        <color indexed="8"/>
        <rFont val="Calibri"/>
        <family val="2"/>
        <charset val="238"/>
      </rPr>
      <t xml:space="preserve"> </t>
    </r>
  </si>
  <si>
    <t>Celkem</t>
  </si>
  <si>
    <t>Export živin</t>
  </si>
  <si>
    <t>kg N, celkem</t>
  </si>
  <si>
    <t>Čisté jeteloviny, 2. a další užitkový rok</t>
  </si>
  <si>
    <t>Ostatní plodiny vázající N</t>
  </si>
  <si>
    <t>v přepočtu na seno</t>
  </si>
  <si>
    <t>v přepočtu na 35 % suš.</t>
  </si>
  <si>
    <t>sladovnický</t>
  </si>
  <si>
    <t>krmný</t>
  </si>
  <si>
    <t>potravinářská</t>
  </si>
  <si>
    <t>nepotravinářská</t>
  </si>
  <si>
    <t>rané</t>
  </si>
  <si>
    <t xml:space="preserve">Pšenice ozimá </t>
  </si>
  <si>
    <t xml:space="preserve">Ječmen jarní </t>
  </si>
  <si>
    <t xml:space="preserve">Brambory </t>
  </si>
  <si>
    <t>Energetické plodiny (ostatní)</t>
  </si>
  <si>
    <t>Trávy na orné půdě</t>
  </si>
  <si>
    <t>Ostatní čisté jeteloviny</t>
  </si>
  <si>
    <t>na zelené zrno</t>
  </si>
  <si>
    <t>na lusky</t>
  </si>
  <si>
    <t xml:space="preserve">
Ponechaný na poli (ha)
- dopočet</t>
  </si>
  <si>
    <r>
      <t xml:space="preserve">Obsah živin </t>
    </r>
    <r>
      <rPr>
        <sz val="11"/>
        <color theme="1"/>
        <rFont val="Calibri"/>
        <family val="2"/>
        <charset val="238"/>
        <scheme val="minor"/>
      </rPr>
      <t>(rozbor)</t>
    </r>
  </si>
  <si>
    <r>
      <t>Obsah živin</t>
    </r>
    <r>
      <rPr>
        <sz val="11"/>
        <color theme="1"/>
        <rFont val="Calibri"/>
        <family val="2"/>
        <charset val="238"/>
        <scheme val="minor"/>
      </rPr>
      <t xml:space="preserve"> (legislativa)</t>
    </r>
  </si>
  <si>
    <r>
      <t xml:space="preserve">Sklizeň (t) – výpočet podle poměru HP a VP </t>
    </r>
    <r>
      <rPr>
        <sz val="11"/>
        <color indexed="8"/>
        <rFont val="Calibri"/>
        <family val="2"/>
        <charset val="238"/>
      </rPr>
      <t>(legislativa)</t>
    </r>
  </si>
  <si>
    <r>
      <t xml:space="preserve">Poměr 
HP : VP
</t>
    </r>
    <r>
      <rPr>
        <sz val="11"/>
        <color indexed="8"/>
        <rFont val="Calibri"/>
        <family val="2"/>
        <charset val="238"/>
      </rPr>
      <t>(legislativa)</t>
    </r>
  </si>
  <si>
    <r>
      <t xml:space="preserve">Sklizeň (t) – vlastní údaj </t>
    </r>
    <r>
      <rPr>
        <sz val="11"/>
        <color indexed="8"/>
        <rFont val="Calibri"/>
        <family val="2"/>
        <charset val="238"/>
      </rPr>
      <t>(skutečnost)</t>
    </r>
  </si>
  <si>
    <r>
      <t xml:space="preserve">Poměr 
HP : VP
</t>
    </r>
    <r>
      <rPr>
        <sz val="11"/>
        <color indexed="8"/>
        <rFont val="Calibri"/>
        <family val="2"/>
        <charset val="238"/>
      </rPr>
      <t>(skutečnost)</t>
    </r>
  </si>
  <si>
    <r>
      <t xml:space="preserve">Plocha plodin </t>
    </r>
    <r>
      <rPr>
        <sz val="11"/>
        <color theme="1"/>
        <rFont val="Calibri"/>
        <family val="2"/>
        <charset val="238"/>
        <scheme val="minor"/>
      </rPr>
      <t>(včetně překryvů)</t>
    </r>
  </si>
  <si>
    <r>
      <t xml:space="preserve">Spotřeba minerálních hnojiv </t>
    </r>
    <r>
      <rPr>
        <b/>
        <sz val="12"/>
        <color indexed="8"/>
        <rFont val="Calibri"/>
        <family val="2"/>
        <charset val="238"/>
      </rPr>
      <t>(tuny zboží), za hospodářský rok</t>
    </r>
  </si>
  <si>
    <t>(hospodářský rok = období od 1. července do 30. června následujícího kalendářního roku)</t>
  </si>
  <si>
    <t>Plocha 
(ha)</t>
  </si>
  <si>
    <r>
      <rPr>
        <sz val="11"/>
        <color theme="1"/>
        <rFont val="Calibri"/>
        <family val="2"/>
        <charset val="238"/>
        <scheme val="minor"/>
      </rPr>
      <t xml:space="preserve">buď </t>
    </r>
    <r>
      <rPr>
        <b/>
        <sz val="11"/>
        <color indexed="8"/>
        <rFont val="Calibri"/>
        <family val="2"/>
        <charset val="238"/>
      </rPr>
      <t>Celková sklizeň 
(t)</t>
    </r>
  </si>
  <si>
    <t xml:space="preserve">    Obchodní závod </t>
  </si>
  <si>
    <t xml:space="preserve">    Zpracoval</t>
  </si>
  <si>
    <t xml:space="preserve">    Sklizňový rok </t>
  </si>
  <si>
    <r>
      <t>Pěstované plodiny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(i neuvedené v JŽ) </t>
    </r>
    <r>
      <rPr>
        <b/>
        <sz val="11"/>
        <color indexed="8"/>
        <rFont val="Calibri"/>
        <family val="2"/>
        <charset val="238"/>
      </rPr>
      <t xml:space="preserve">a kultury 
</t>
    </r>
    <r>
      <rPr>
        <sz val="11"/>
        <color indexed="8"/>
        <rFont val="Calibri"/>
        <family val="2"/>
        <charset val="238"/>
      </rPr>
      <t xml:space="preserve">… </t>
    </r>
    <r>
      <rPr>
        <i/>
        <sz val="11"/>
        <color indexed="8"/>
        <rFont val="Calibri"/>
        <family val="2"/>
        <charset val="238"/>
      </rPr>
      <t>při pěstování více plodin po sobě (např. zelenina), včetně sklizených meziplodin, se hektary započítají vícekrát (= překryv)</t>
    </r>
  </si>
  <si>
    <r>
      <rPr>
        <u/>
        <sz val="11"/>
        <color indexed="8"/>
        <rFont val="Calibri"/>
        <family val="2"/>
        <charset val="238"/>
      </rPr>
      <t>mimo bilanci:</t>
    </r>
    <r>
      <rPr>
        <sz val="11"/>
        <color indexed="8"/>
        <rFont val="Calibri"/>
        <family val="2"/>
        <charset val="238"/>
      </rPr>
      <t xml:space="preserve"> jahody, okrasné rostliny, skleníky, fóliovníky, pařeniště</t>
    </r>
  </si>
  <si>
    <r>
      <rPr>
        <u/>
        <sz val="11"/>
        <color indexed="8"/>
        <rFont val="Calibri"/>
        <family val="2"/>
        <charset val="238"/>
      </rPr>
      <t>mimo bilanci:</t>
    </r>
    <r>
      <rPr>
        <sz val="11"/>
        <color indexed="8"/>
        <rFont val="Calibri"/>
        <family val="2"/>
        <charset val="238"/>
      </rPr>
      <t xml:space="preserve"> chmelnice (C), vinice (V), sady (S), rychle rost. dřeviny (D), školky (K) </t>
    </r>
  </si>
  <si>
    <t>převod z oxidů na prvky</t>
  </si>
  <si>
    <r>
      <t xml:space="preserve">Přívod živin 
</t>
    </r>
    <r>
      <rPr>
        <sz val="11"/>
        <rFont val="Calibri"/>
        <family val="2"/>
        <charset val="238"/>
      </rPr>
      <t>(kg/t hnojiva nebo kg/t sušiny kalu)</t>
    </r>
  </si>
  <si>
    <t xml:space="preserve">Spotřeba celkem </t>
  </si>
  <si>
    <r>
      <t xml:space="preserve">Směs různých tuhých hnojiv </t>
    </r>
    <r>
      <rPr>
        <i/>
        <sz val="11"/>
        <rFont val="Calibri"/>
        <family val="2"/>
        <charset val="238"/>
      </rPr>
      <t>(např. vážený průměr obsahu živin)</t>
    </r>
  </si>
  <si>
    <t>skrýt</t>
  </si>
  <si>
    <r>
      <t>Trvalé travní porosty</t>
    </r>
    <r>
      <rPr>
        <sz val="11"/>
        <rFont val="Calibri"/>
        <family val="2"/>
        <charset val="238"/>
      </rPr>
      <t xml:space="preserve"> (T)</t>
    </r>
  </si>
  <si>
    <r>
      <t xml:space="preserve">Trvalé travní porosty </t>
    </r>
    <r>
      <rPr>
        <sz val="11"/>
        <rFont val="Calibri"/>
        <family val="2"/>
        <charset val="238"/>
      </rPr>
      <t>(T)</t>
    </r>
  </si>
  <si>
    <t>statková hnojiva</t>
  </si>
  <si>
    <t>upravené kaly</t>
  </si>
  <si>
    <r>
      <t xml:space="preserve">Organické hnojení </t>
    </r>
    <r>
      <rPr>
        <sz val="11"/>
        <rFont val="Calibri"/>
        <family val="2"/>
        <charset val="238"/>
      </rPr>
      <t>(převedeno na tuny čistých živin)</t>
    </r>
  </si>
  <si>
    <r>
      <t>Organické hnojení</t>
    </r>
    <r>
      <rPr>
        <sz val="11"/>
        <color indexed="8"/>
        <rFont val="Calibri"/>
        <family val="2"/>
        <charset val="238"/>
      </rPr>
      <t xml:space="preserve"> (kg čistých živin, v prvcích, na 1 ha)</t>
    </r>
  </si>
  <si>
    <t>průměr, kg/ha</t>
  </si>
  <si>
    <t>celkem, tuny živin</t>
  </si>
  <si>
    <r>
      <t>Průměrná spotřeba minerálních hnojiv</t>
    </r>
    <r>
      <rPr>
        <sz val="11"/>
        <rFont val="Calibri"/>
        <family val="2"/>
        <charset val="238"/>
      </rPr>
      <t xml:space="preserve"> (kg čistých živin, v prvcích, na 1 ha)</t>
    </r>
  </si>
  <si>
    <r>
      <t>MgO = MgCO</t>
    </r>
    <r>
      <rPr>
        <i/>
        <vertAlign val="subscript"/>
        <sz val="11"/>
        <rFont val="Calibri"/>
        <family val="2"/>
        <charset val="238"/>
      </rPr>
      <t>3</t>
    </r>
    <r>
      <rPr>
        <i/>
        <sz val="11"/>
        <rFont val="Calibri"/>
        <family val="2"/>
        <charset val="238"/>
      </rPr>
      <t xml:space="preserve"> x 0,478; CaO = CaCO</t>
    </r>
    <r>
      <rPr>
        <i/>
        <vertAlign val="subscript"/>
        <sz val="11"/>
        <rFont val="Calibri"/>
        <family val="2"/>
        <charset val="238"/>
      </rPr>
      <t>3</t>
    </r>
    <r>
      <rPr>
        <i/>
        <sz val="11"/>
        <rFont val="Calibri"/>
        <family val="2"/>
        <charset val="238"/>
      </rPr>
      <t xml:space="preserve"> x 0,560 </t>
    </r>
  </si>
  <si>
    <t>jiná dusíkatá hnojiva – uveďte název (níže) a % živin (sloupce H až M)</t>
  </si>
  <si>
    <t>jiná draselná hnojiva – uveďte název (níže) a % živin (sloupce H až M)</t>
  </si>
  <si>
    <t>jiná hořečnatá hnojiva – uveďte název (níže) a % živin (sloupce H až M)</t>
  </si>
  <si>
    <t xml:space="preserve">jiná vápenatá hnojiva – uveďte název (níže) a % živin (sloupce H až M; příp. přepočtěte na oxidovou formu) </t>
  </si>
  <si>
    <t xml:space="preserve">Kompost </t>
  </si>
  <si>
    <t>Plocha plodiny nebo kultury 
(ha)</t>
  </si>
  <si>
    <t>Vypočtený průměrný výnos 
(t/ha)</t>
  </si>
  <si>
    <t>Hlavní produkt (HP), "v čistém"</t>
  </si>
  <si>
    <t>v přepočtu na 17 % suš.</t>
  </si>
  <si>
    <t>2024/2025</t>
  </si>
  <si>
    <t xml:space="preserve">Překryvy, příp. chyby (+) nebo nedoplnění (-) plodin </t>
  </si>
  <si>
    <t>Kompost 2 - doplňte přívod živin, od sloupce "O"</t>
  </si>
  <si>
    <t>Digestát 2 - doplňte přívod živin, od sloupce "O"</t>
  </si>
  <si>
    <t>Digestát 3 - doplňte přívod živin, od sloupce "O"</t>
  </si>
  <si>
    <t>Digestát 4 - doplňte přívod živin, od sloupce "O"</t>
  </si>
  <si>
    <t>Digestát 5 - doplňte přívod živin, od sloupce "O"</t>
  </si>
  <si>
    <t>Digestát 6 - doplňte přívod živin, od sloupce "O"</t>
  </si>
  <si>
    <t>Rok podání žádosti</t>
  </si>
  <si>
    <t>Obhospodařovaná plocha</t>
  </si>
  <si>
    <t>Rok</t>
  </si>
  <si>
    <t>t P</t>
  </si>
  <si>
    <t>Výstupy celkem</t>
  </si>
  <si>
    <t>Koeficient</t>
  </si>
  <si>
    <t xml:space="preserve">Pomocný výpočet </t>
  </si>
  <si>
    <t xml:space="preserve">   Nezjištěný</t>
  </si>
  <si>
    <t>Vstupy celkem</t>
  </si>
  <si>
    <r>
      <t xml:space="preserve">Výměra orné půdy (ha), </t>
    </r>
    <r>
      <rPr>
        <i/>
        <sz val="10"/>
        <color indexed="8"/>
        <rFont val="Calibri"/>
        <family val="2"/>
        <charset val="238"/>
      </rPr>
      <t>z tabulky č. 2</t>
    </r>
  </si>
  <si>
    <t>Tabulka č. 7 Výpočet bilance dusíku na orné půdě</t>
  </si>
  <si>
    <r>
      <t xml:space="preserve">Výstupy dusíku, celkem (t N), </t>
    </r>
    <r>
      <rPr>
        <i/>
        <sz val="10"/>
        <color indexed="8"/>
        <rFont val="Calibri"/>
        <family val="2"/>
        <charset val="238"/>
      </rPr>
      <t>z tabulky č. 3</t>
    </r>
  </si>
  <si>
    <r>
      <t xml:space="preserve">Dodání dusíku, celkem (t N), </t>
    </r>
    <r>
      <rPr>
        <i/>
        <sz val="10"/>
        <color indexed="8"/>
        <rFont val="Calibri"/>
        <family val="2"/>
        <charset val="238"/>
      </rPr>
      <t>z tabulky č. 5</t>
    </r>
  </si>
  <si>
    <r>
      <t>Celková bilance (t N)</t>
    </r>
    <r>
      <rPr>
        <i/>
        <sz val="10"/>
        <color indexed="8"/>
        <rFont val="Calibri"/>
        <family val="2"/>
        <charset val="238"/>
      </rPr>
      <t>, od hodnoty dodání dusíku se odečte hodnota výstupů dusíku</t>
    </r>
  </si>
  <si>
    <r>
      <t>Neovlivnitelné ztráty dusíku (t N)</t>
    </r>
    <r>
      <rPr>
        <vertAlign val="superscript"/>
        <sz val="10"/>
        <color indexed="8"/>
        <rFont val="Calibri"/>
        <family val="2"/>
        <charset val="238"/>
      </rPr>
      <t>8)</t>
    </r>
  </si>
  <si>
    <t>Celková bilance (t N), po odpočtu neovlivnitelných ztrát dusíku</t>
  </si>
  <si>
    <r>
      <t xml:space="preserve">Průměrná bilance dusíku (kg N/ha orné půdy), </t>
    </r>
    <r>
      <rPr>
        <i/>
        <sz val="10"/>
        <color indexed="8"/>
        <rFont val="Calibri"/>
        <family val="2"/>
        <charset val="238"/>
      </rPr>
      <t>hodnota celkové bilance (t N) po odpočtu neovlivnitelných ztrát dusíku se vydělí hodnotou výměry orné půdy a převede na kg (x 1 000)</t>
    </r>
  </si>
  <si>
    <t>Kultura: orná půda</t>
  </si>
  <si>
    <t>VH</t>
  </si>
  <si>
    <t>D</t>
  </si>
  <si>
    <t>V</t>
  </si>
  <si>
    <t>VV</t>
  </si>
  <si>
    <t>Orná půda (zemědělské kultury standardní orná půda, travní porost a úhor)</t>
  </si>
  <si>
    <t>Spotřeba statkových nebo organických hnojiv (t) 
a upravených kalů (tuny sušiny), za hospodářský rok</t>
  </si>
  <si>
    <t>Sklizené hlavní produkty</t>
  </si>
  <si>
    <t>Sklizené vedlejší produkty</t>
  </si>
  <si>
    <t>Obsah přístupného fosforu v půdě</t>
  </si>
  <si>
    <t>Výměra celkem a průměrný koeficient (vážený průměr)</t>
  </si>
  <si>
    <t>Statková hnojiva</t>
  </si>
  <si>
    <t>Organická hnojiva</t>
  </si>
  <si>
    <t>Upravené kaly</t>
  </si>
  <si>
    <t xml:space="preserve">Údaje pro výpočet odběru fosforu ve sklizených produktech v roce 2024 (pro bilanci P) </t>
  </si>
  <si>
    <t xml:space="preserve">    Hospodářský rok</t>
  </si>
  <si>
    <t>Výstupy fosforu, celkem (t P)</t>
  </si>
  <si>
    <t>Průměrný koeficient pro stanovení potřeby dodání fosforu</t>
  </si>
  <si>
    <r>
      <t>Potřeba dodání fosforu (t P)</t>
    </r>
    <r>
      <rPr>
        <i/>
        <sz val="10"/>
        <color indexed="8"/>
        <rFont val="Calibri"/>
        <family val="2"/>
        <charset val="238"/>
      </rPr>
      <t/>
    </r>
  </si>
  <si>
    <t>Celková bilance (t P)</t>
  </si>
  <si>
    <t>Dodání fosforu, celkem (t P)</t>
  </si>
  <si>
    <t>Výměra orné půdy (ha)</t>
  </si>
  <si>
    <t>Průměrná bilance fosforu (kg P/ha orné půdy)</t>
  </si>
  <si>
    <t>Výměra orné půdy</t>
  </si>
  <si>
    <t>Při očekávané změně v užívání pozemků vložte výměru orné půdy pro JŽ 2025 (ha) ↓</t>
  </si>
  <si>
    <r>
      <rPr>
        <b/>
        <i/>
        <sz val="12"/>
        <color indexed="8"/>
        <rFont val="Calibri"/>
        <family val="2"/>
        <charset val="238"/>
      </rPr>
      <t xml:space="preserve">Zde, prosím, začněte: </t>
    </r>
    <r>
      <rPr>
        <i/>
        <sz val="12"/>
        <color indexed="8"/>
        <rFont val="Calibri"/>
        <family val="2"/>
        <charset val="238"/>
      </rPr>
      <t>vložte údaj o celkové výměře orné půdy k 31. 5. 2024 (ha) ↓</t>
    </r>
  </si>
  <si>
    <t>Plodiny pěstované na orné půdě (R, G, U), sklizené v roce 2024</t>
  </si>
  <si>
    <t xml:space="preserve">   Nízký (N)</t>
  </si>
  <si>
    <t xml:space="preserve">   Vyhovující (VH)</t>
  </si>
  <si>
    <t xml:space="preserve">   Dobrý (D)</t>
  </si>
  <si>
    <t xml:space="preserve">   Vysoký (V)</t>
  </si>
  <si>
    <t xml:space="preserve">   Velmi vysoký (VV)</t>
  </si>
  <si>
    <r>
      <t xml:space="preserve">Orná půda 
</t>
    </r>
    <r>
      <rPr>
        <sz val="11"/>
        <rFont val="Calibri"/>
        <family val="2"/>
        <charset val="238"/>
      </rPr>
      <t>(kultury R, G, příp. U)</t>
    </r>
  </si>
  <si>
    <r>
      <t xml:space="preserve">Orná půda 
</t>
    </r>
    <r>
      <rPr>
        <sz val="11"/>
        <rFont val="Calibri"/>
        <family val="2"/>
        <charset val="238"/>
      </rPr>
      <t>(kultury R, G, příp. U)</t>
    </r>
  </si>
  <si>
    <t>Kategorie zásobenosti</t>
  </si>
  <si>
    <r>
      <t xml:space="preserve">Spotřeba minerálních hnojiv </t>
    </r>
    <r>
      <rPr>
        <sz val="11"/>
        <rFont val="Calibri"/>
        <family val="2"/>
        <charset val="238"/>
      </rPr>
      <t>(převedeno na tuny čistých živin)</t>
    </r>
  </si>
  <si>
    <t>(pokud výměru neuvedete, počítá se s výměrou z roku 2024)</t>
  </si>
  <si>
    <t>Nesklízený úhor a další nesklízené plochy</t>
  </si>
  <si>
    <t>Výpalky melasové zahuštěné - upravte přívod živin, ve sloupci "P"</t>
  </si>
  <si>
    <t>Výpalky lihovarnické - upravte přívod živin, ve sloupci "P"</t>
  </si>
  <si>
    <t>Výpalky melasové obohacené - doplňte přívod živin, ve sloupci "P"</t>
  </si>
  <si>
    <t>Upravený kal - upravte přívod živin, ve sloupci "P"</t>
  </si>
  <si>
    <t>jiná P a NP hnojiva – uveďte název (níže) a % živin (sloupec "I")</t>
  </si>
  <si>
    <t>jiná vícesložková hnojiva – uveďte název (níže) a % živin (sloupec "I")</t>
  </si>
  <si>
    <t xml:space="preserve">(ke stažení na Portálu farmáře – Registr půdy LPIS) </t>
  </si>
  <si>
    <t xml:space="preserve">„Zpráva o výsledcích AZZP“, kapitola „Základní statistické zpracování“  </t>
  </si>
  <si>
    <t xml:space="preserve">Podíl </t>
  </si>
  <si>
    <t>Prozkoušeno (ha)</t>
  </si>
  <si>
    <t>automatický převod z listu "Plodiny…"</t>
  </si>
  <si>
    <r>
      <t>t P</t>
    </r>
    <r>
      <rPr>
        <b/>
        <vertAlign val="subscript"/>
        <sz val="9"/>
        <color indexed="8"/>
        <rFont val="Calibri"/>
        <family val="2"/>
        <charset val="238"/>
      </rPr>
      <t>2</t>
    </r>
    <r>
      <rPr>
        <b/>
        <sz val="9"/>
        <color indexed="8"/>
        <rFont val="Calibri"/>
        <family val="2"/>
        <charset val="238"/>
      </rPr>
      <t>O</t>
    </r>
    <r>
      <rPr>
        <b/>
        <vertAlign val="subscript"/>
        <sz val="9"/>
        <color indexed="8"/>
        <rFont val="Calibri"/>
        <family val="2"/>
        <charset val="238"/>
      </rPr>
      <t>5</t>
    </r>
  </si>
  <si>
    <r>
      <rPr>
        <b/>
        <sz val="11"/>
        <color indexed="8"/>
        <rFont val="Calibri"/>
        <family val="2"/>
        <charset val="238"/>
      </rPr>
      <t>Výpočet bilance fosforu (P) na orné půdě</t>
    </r>
    <r>
      <rPr>
        <b/>
        <sz val="9"/>
        <color indexed="8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(podle nařízení vlády č. 83/2023 Sb., § 24a, příloha č. 20)</t>
    </r>
  </si>
  <si>
    <r>
      <t>Tab. č. 2 Výměra orné půdy</t>
    </r>
    <r>
      <rPr>
        <b/>
        <vertAlign val="super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k datu podání žádosti</t>
    </r>
  </si>
  <si>
    <t>Tab. č. 4 Výpočet průměrného koeficientu pro stanovení potřeby dodání fosforu</t>
  </si>
  <si>
    <t>Tab. č. 1 Základní údaje</t>
  </si>
  <si>
    <r>
      <t>Tab. č. 2 Výměra orné půdy</t>
    </r>
    <r>
      <rPr>
        <b/>
        <vertAlign val="superscript"/>
        <sz val="9"/>
        <color indexed="8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>k datu podání žádosti</t>
    </r>
  </si>
  <si>
    <r>
      <t>Tab. č. 5 Dodání fosforu do orné půdy</t>
    </r>
    <r>
      <rPr>
        <b/>
        <vertAlign val="superscript"/>
        <sz val="9"/>
        <color indexed="8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>v hospodářském roce…</t>
    </r>
  </si>
  <si>
    <t>Tab. č. 6 Výpočet bilance fosforu na orné půdě</t>
  </si>
  <si>
    <t>Obsah přístupného fosforu (P)</t>
  </si>
  <si>
    <r>
      <t xml:space="preserve">Tab. č. 3 Výpočet výstupů fosforu </t>
    </r>
    <r>
      <rPr>
        <b/>
        <sz val="9"/>
        <color indexed="8"/>
        <rFont val="Calibri"/>
        <family val="2"/>
        <charset val="238"/>
      </rPr>
      <t>v kal. roce předcházejícím roku podání žádosti…</t>
    </r>
  </si>
  <si>
    <t>(pro sklizeň hlavních plodin, příp. i meziplodin)</t>
  </si>
  <si>
    <t>Řepa cukrová</t>
  </si>
  <si>
    <t>Řepa krmná</t>
  </si>
  <si>
    <t>Zpracoval (11. 10. 2024): Ing. Klír, VÚRV, v.v.i., tel. 603 520 684, klir@vurv.cz</t>
  </si>
  <si>
    <r>
      <t>K</t>
    </r>
    <r>
      <rPr>
        <b/>
        <vertAlign val="subscript"/>
        <sz val="11"/>
        <color indexed="9"/>
        <rFont val="Calibri"/>
        <family val="2"/>
        <charset val="238"/>
      </rPr>
      <t>2</t>
    </r>
    <r>
      <rPr>
        <b/>
        <sz val="11"/>
        <color indexed="9"/>
        <rFont val="Calibri"/>
        <family val="2"/>
        <charset val="238"/>
      </rPr>
      <t>O</t>
    </r>
  </si>
  <si>
    <r>
      <rPr>
        <b/>
        <i/>
        <sz val="10"/>
        <color theme="1"/>
        <rFont val="Calibri"/>
        <family val="2"/>
        <charset val="238"/>
        <scheme val="minor"/>
      </rPr>
      <t>Rozmezí hodnot výsledku bilance fosforu a dusíku pro získání dotace:</t>
    </r>
    <r>
      <rPr>
        <i/>
        <sz val="10"/>
        <color theme="1"/>
        <rFont val="Calibri"/>
        <family val="2"/>
        <charset val="238"/>
        <scheme val="minor"/>
      </rPr>
      <t xml:space="preserve">
1) konvenční hospodaření 
     </t>
    </r>
    <r>
      <rPr>
        <b/>
        <i/>
        <sz val="10"/>
        <color theme="1"/>
        <rFont val="Calibri"/>
        <family val="2"/>
        <charset val="238"/>
        <scheme val="minor"/>
      </rPr>
      <t>0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
  </t>
    </r>
    <r>
      <rPr>
        <b/>
        <i/>
        <sz val="10"/>
        <color theme="1"/>
        <rFont val="Calibri"/>
        <family val="2"/>
        <charset val="238"/>
        <scheme val="minor"/>
      </rPr>
      <t xml:space="preserve">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pouze v organické hmotě = plná dotace
 </t>
    </r>
    <r>
      <rPr>
        <b/>
        <i/>
        <sz val="10"/>
        <color theme="1"/>
        <rFont val="Calibri"/>
        <family val="2"/>
        <charset val="238"/>
        <scheme val="minor"/>
      </rPr>
      <t xml:space="preserve"> 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i v minerálních hnojivech = 50% dotace
2) uživatel hospodařící v režimu ekologického zemědělství 
   </t>
    </r>
    <r>
      <rPr>
        <b/>
        <i/>
        <sz val="10"/>
        <color theme="1"/>
        <rFont val="Calibri"/>
        <family val="2"/>
        <charset val="238"/>
        <scheme val="minor"/>
      </rPr>
      <t>-2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</t>
    </r>
  </si>
  <si>
    <t xml:space="preserve">     z předtisku JŽ 2025 v LPIS na Portálu farmáře – "Informace o opatření Ekoplatba – udr. hosp. se živinami" </t>
  </si>
  <si>
    <r>
      <t xml:space="preserve">Organominerální hnojiva </t>
    </r>
    <r>
      <rPr>
        <i/>
        <sz val="9"/>
        <color theme="1"/>
        <rFont val="Calibri"/>
        <family val="2"/>
        <charset val="238"/>
        <scheme val="minor"/>
      </rPr>
      <t>(nejsou "organická hmota")</t>
    </r>
  </si>
  <si>
    <r>
      <t xml:space="preserve">Spotřeba minerálních hnojiv </t>
    </r>
    <r>
      <rPr>
        <b/>
        <sz val="14"/>
        <color indexed="8"/>
        <rFont val="Calibri"/>
        <family val="2"/>
        <charset val="238"/>
      </rPr>
      <t>(tuny zboží), za hospodářský rok</t>
    </r>
  </si>
  <si>
    <t>(od 1. 7. 2024 do 30. 6. 2025)</t>
  </si>
  <si>
    <r>
      <t xml:space="preserve">
Pokud již máte spočtenou celkovou spotřebu čistých živin v minerálních hnojivech
(za uvedený hospodářský rok), uveďte výsledné hodnoty zde.
</t>
    </r>
    <r>
      <rPr>
        <i/>
        <sz val="11"/>
        <color theme="1"/>
        <rFont val="Calibri"/>
        <family val="2"/>
        <charset val="238"/>
        <scheme val="minor"/>
      </rPr>
      <t>Hnojení se vztahuje k výměře orné půdy obhospodařované žadatelem k datu podání žádosti 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</si>
  <si>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t>v přepočtu z tun minerálních hnojiv (zboží) na tuny čistých živin (fosfor v oxidové formě)</t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</si>
  <si>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</si>
  <si>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t>tuny čistých živin</t>
  </si>
  <si>
    <t>tuny N</t>
  </si>
  <si>
    <r>
      <t>tuny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</si>
  <si>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r>
      <t>tuny 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</si>
  <si>
    <r>
      <t xml:space="preserve">Tento list "Minerál ... evidence" použijte, prosím, </t>
    </r>
    <r>
      <rPr>
        <b/>
        <i/>
        <sz val="11"/>
        <color theme="1"/>
        <rFont val="Calibri"/>
        <family val="2"/>
        <charset val="238"/>
        <scheme val="minor"/>
      </rPr>
      <t>pouze při vložení už hotových přepočtů z hnojiv na čisté živiny</t>
    </r>
    <r>
      <rPr>
        <i/>
        <sz val="11"/>
        <color theme="1"/>
        <rFont val="Calibri"/>
        <family val="2"/>
        <charset val="238"/>
        <scheme val="minor"/>
      </rPr>
      <t xml:space="preserve">, např. z programů pro evidenci hnojení;
pokud jste již vyplnili údaje do předchozího listu "Minerál 2024-2025", tak sem už nic nevkládejte, protože by se použila jen tato data, která mají přednost... </t>
    </r>
  </si>
  <si>
    <r>
      <t>číslo tisku 14a. "Zpráva o výsledcích měření AZZP – dle roků", ve variantě „Kompletní“</t>
    </r>
    <r>
      <rPr>
        <b/>
        <sz val="11"/>
        <color rgb="FF0000FF"/>
        <rFont val="Calibri"/>
        <family val="2"/>
        <charset val="238"/>
        <scheme val="minor"/>
      </rPr>
      <t>, nebo nově</t>
    </r>
    <r>
      <rPr>
        <b/>
        <sz val="11"/>
        <color rgb="FF002060"/>
        <rFont val="Calibri"/>
        <family val="2"/>
        <charset val="238"/>
        <scheme val="minor"/>
      </rPr>
      <t xml:space="preserve">
</t>
    </r>
    <r>
      <rPr>
        <b/>
        <sz val="11"/>
        <color rgb="FF0000FF"/>
        <rFont val="Calibri"/>
        <family val="2"/>
        <charset val="238"/>
        <scheme val="minor"/>
      </rPr>
      <t xml:space="preserve">z předtisku JŽ 2025 v LPIS na Portálu farmáře – "Informace o opatření Ekoplatba – udr. hosp. se živinami" </t>
    </r>
  </si>
  <si>
    <r>
      <t>← doplňte, prosím, údaje ze "Zprávy o výsledcích AZZP"</t>
    </r>
    <r>
      <rPr>
        <b/>
        <sz val="11"/>
        <color rgb="FF0000FF"/>
        <rFont val="Calibri"/>
        <family val="2"/>
        <charset val="238"/>
        <scheme val="minor"/>
      </rPr>
      <t>, nebo nově</t>
    </r>
  </si>
  <si>
    <t>Orná půda (zem. kultury standard. orná půda, travní porost a úhor)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</si>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</sst>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vertAlign val="subscript"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vertAlign val="subscript"/>
      <sz val="11"/>
      <name val="Calibri"/>
      <family val="2"/>
      <charset val="238"/>
    </font>
    <font>
      <b/>
      <i/>
      <sz val="11"/>
      <color indexed="36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vertAlign val="subscript"/>
      <sz val="9"/>
      <color indexed="8"/>
      <name val="Calibri"/>
      <family val="2"/>
      <charset val="238"/>
    </font>
    <font>
      <b/>
      <vertAlign val="subscript"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008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vertAlign val="superscript"/>
      <sz val="9"/>
      <color theme="4" tint="-0.499984740745262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vertAlign val="subscript"/>
      <sz val="11"/>
      <color indexed="8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D8A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n">
        <color indexed="64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9">
    <xf numFmtId="0" fontId="0" fillId="0" borderId="0" xfId="0"/>
    <xf numFmtId="0" fontId="31" fillId="0" borderId="0" xfId="0" applyFont="1"/>
    <xf numFmtId="0" fontId="35" fillId="0" borderId="0" xfId="0" applyFont="1"/>
    <xf numFmtId="0" fontId="36" fillId="0" borderId="0" xfId="0" applyFont="1"/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/>
    <xf numFmtId="0" fontId="37" fillId="0" borderId="0" xfId="0" applyFont="1"/>
    <xf numFmtId="0" fontId="0" fillId="0" borderId="1" xfId="0" applyBorder="1" applyProtection="1">
      <protection locked="0"/>
    </xf>
    <xf numFmtId="0" fontId="38" fillId="2" borderId="1" xfId="0" applyFont="1" applyFill="1" applyBorder="1" applyAlignment="1" applyProtection="1">
      <alignment horizontal="left"/>
      <protection locked="0"/>
    </xf>
    <xf numFmtId="165" fontId="38" fillId="0" borderId="1" xfId="0" applyNumberFormat="1" applyFont="1" applyBorder="1" applyAlignment="1" applyProtection="1">
      <alignment horizontal="right" indent="1"/>
      <protection locked="0"/>
    </xf>
    <xf numFmtId="164" fontId="38" fillId="0" borderId="2" xfId="0" applyNumberFormat="1" applyFon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4" fontId="0" fillId="0" borderId="4" xfId="0" applyNumberFormat="1" applyBorder="1" applyAlignment="1" applyProtection="1">
      <alignment horizontal="right" vertical="center" indent="2"/>
      <protection locked="0"/>
    </xf>
    <xf numFmtId="0" fontId="39" fillId="0" borderId="0" xfId="0" applyFont="1" applyProtection="1">
      <protection hidden="1"/>
    </xf>
    <xf numFmtId="0" fontId="0" fillId="0" borderId="0" xfId="0" applyProtection="1">
      <protection hidden="1"/>
    </xf>
    <xf numFmtId="0" fontId="36" fillId="3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40" fillId="4" borderId="1" xfId="0" applyFont="1" applyFill="1" applyBorder="1" applyAlignment="1" applyProtection="1">
      <alignment horizontal="center" vertical="center"/>
      <protection hidden="1"/>
    </xf>
    <xf numFmtId="0" fontId="40" fillId="5" borderId="1" xfId="0" applyFont="1" applyFill="1" applyBorder="1" applyAlignment="1" applyProtection="1">
      <alignment horizontal="center" vertical="center"/>
      <protection hidden="1"/>
    </xf>
    <xf numFmtId="0" fontId="40" fillId="6" borderId="1" xfId="0" applyFont="1" applyFill="1" applyBorder="1" applyAlignment="1" applyProtection="1">
      <alignment horizontal="center" vertical="center"/>
      <protection hidden="1"/>
    </xf>
    <xf numFmtId="0" fontId="40" fillId="7" borderId="1" xfId="0" applyFont="1" applyFill="1" applyBorder="1" applyAlignment="1" applyProtection="1">
      <alignment horizontal="center" vertical="center"/>
      <protection hidden="1"/>
    </xf>
    <xf numFmtId="0" fontId="41" fillId="8" borderId="1" xfId="0" applyFont="1" applyFill="1" applyBorder="1" applyAlignment="1" applyProtection="1">
      <alignment horizontal="center" vertical="center"/>
      <protection hidden="1"/>
    </xf>
    <xf numFmtId="0" fontId="41" fillId="6" borderId="1" xfId="0" applyFont="1" applyFill="1" applyBorder="1" applyAlignment="1" applyProtection="1">
      <alignment horizontal="center" vertical="center"/>
      <protection hidden="1"/>
    </xf>
    <xf numFmtId="0" fontId="40" fillId="4" borderId="5" xfId="0" applyFont="1" applyFill="1" applyBorder="1" applyAlignment="1" applyProtection="1">
      <alignment horizontal="center" vertical="center"/>
      <protection hidden="1"/>
    </xf>
    <xf numFmtId="0" fontId="40" fillId="9" borderId="2" xfId="0" applyFont="1" applyFill="1" applyBorder="1" applyAlignment="1" applyProtection="1">
      <alignment horizontal="left"/>
      <protection hidden="1"/>
    </xf>
    <xf numFmtId="0" fontId="40" fillId="9" borderId="6" xfId="0" applyFont="1" applyFill="1" applyBorder="1" applyAlignment="1" applyProtection="1">
      <alignment horizontal="left"/>
      <protection hidden="1"/>
    </xf>
    <xf numFmtId="0" fontId="40" fillId="9" borderId="6" xfId="0" applyFont="1" applyFill="1" applyBorder="1" applyAlignment="1" applyProtection="1">
      <alignment horizontal="center"/>
      <protection hidden="1"/>
    </xf>
    <xf numFmtId="0" fontId="40" fillId="9" borderId="3" xfId="0" applyFont="1" applyFill="1" applyBorder="1" applyAlignment="1" applyProtection="1">
      <alignment horizontal="left"/>
      <protection hidden="1"/>
    </xf>
    <xf numFmtId="2" fontId="0" fillId="9" borderId="1" xfId="0" applyNumberFormat="1" applyFill="1" applyBorder="1" applyProtection="1">
      <protection hidden="1"/>
    </xf>
    <xf numFmtId="165" fontId="38" fillId="4" borderId="1" xfId="0" applyNumberFormat="1" applyFont="1" applyFill="1" applyBorder="1" applyAlignment="1" applyProtection="1">
      <alignment horizontal="right" indent="1"/>
      <protection hidden="1"/>
    </xf>
    <xf numFmtId="164" fontId="0" fillId="6" borderId="1" xfId="0" applyNumberFormat="1" applyFill="1" applyBorder="1" applyProtection="1">
      <protection hidden="1"/>
    </xf>
    <xf numFmtId="164" fontId="0" fillId="10" borderId="1" xfId="0" applyNumberFormat="1" applyFill="1" applyBorder="1" applyProtection="1">
      <protection hidden="1"/>
    </xf>
    <xf numFmtId="0" fontId="40" fillId="9" borderId="2" xfId="0" applyFont="1" applyFill="1" applyBorder="1" applyProtection="1">
      <protection hidden="1"/>
    </xf>
    <xf numFmtId="0" fontId="40" fillId="9" borderId="3" xfId="0" applyFont="1" applyFill="1" applyBorder="1" applyProtection="1">
      <protection hidden="1"/>
    </xf>
    <xf numFmtId="164" fontId="0" fillId="9" borderId="1" xfId="0" applyNumberFormat="1" applyFill="1" applyBorder="1" applyProtection="1">
      <protection hidden="1"/>
    </xf>
    <xf numFmtId="165" fontId="40" fillId="9" borderId="6" xfId="0" applyNumberFormat="1" applyFont="1" applyFill="1" applyBorder="1" applyAlignment="1" applyProtection="1">
      <alignment horizontal="right" indent="1"/>
      <protection hidden="1"/>
    </xf>
    <xf numFmtId="165" fontId="40" fillId="9" borderId="3" xfId="0" applyNumberFormat="1" applyFont="1" applyFill="1" applyBorder="1" applyAlignment="1" applyProtection="1">
      <alignment horizontal="right" indent="1"/>
      <protection hidden="1"/>
    </xf>
    <xf numFmtId="165" fontId="40" fillId="4" borderId="1" xfId="0" applyNumberFormat="1" applyFont="1" applyFill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40" fillId="11" borderId="1" xfId="0" applyFont="1" applyFill="1" applyBorder="1" applyAlignment="1" applyProtection="1">
      <alignment horizontal="left"/>
      <protection hidden="1"/>
    </xf>
    <xf numFmtId="165" fontId="0" fillId="11" borderId="1" xfId="0" applyNumberFormat="1" applyFill="1" applyBorder="1" applyAlignment="1" applyProtection="1">
      <alignment horizontal="right" indent="1"/>
      <protection hidden="1"/>
    </xf>
    <xf numFmtId="164" fontId="0" fillId="11" borderId="1" xfId="0" applyNumberFormat="1" applyFill="1" applyBorder="1" applyProtection="1">
      <protection hidden="1"/>
    </xf>
    <xf numFmtId="164" fontId="42" fillId="6" borderId="7" xfId="0" applyNumberFormat="1" applyFont="1" applyFill="1" applyBorder="1" applyProtection="1">
      <protection hidden="1"/>
    </xf>
    <xf numFmtId="164" fontId="42" fillId="6" borderId="8" xfId="0" applyNumberFormat="1" applyFont="1" applyFill="1" applyBorder="1" applyProtection="1">
      <protection hidden="1"/>
    </xf>
    <xf numFmtId="164" fontId="42" fillId="6" borderId="3" xfId="0" applyNumberFormat="1" applyFont="1" applyFill="1" applyBorder="1" applyProtection="1">
      <protection hidden="1"/>
    </xf>
    <xf numFmtId="164" fontId="42" fillId="6" borderId="1" xfId="0" applyNumberFormat="1" applyFont="1" applyFill="1" applyBorder="1" applyProtection="1">
      <protection hidden="1"/>
    </xf>
    <xf numFmtId="164" fontId="42" fillId="7" borderId="9" xfId="0" applyNumberFormat="1" applyFont="1" applyFill="1" applyBorder="1" applyProtection="1">
      <protection hidden="1"/>
    </xf>
    <xf numFmtId="164" fontId="42" fillId="7" borderId="7" xfId="0" applyNumberFormat="1" applyFont="1" applyFill="1" applyBorder="1" applyProtection="1">
      <protection hidden="1"/>
    </xf>
    <xf numFmtId="164" fontId="42" fillId="7" borderId="8" xfId="0" applyNumberFormat="1" applyFont="1" applyFill="1" applyBorder="1" applyProtection="1">
      <protection hidden="1"/>
    </xf>
    <xf numFmtId="164" fontId="42" fillId="7" borderId="3" xfId="0" applyNumberFormat="1" applyFont="1" applyFill="1" applyBorder="1" applyProtection="1">
      <protection hidden="1"/>
    </xf>
    <xf numFmtId="164" fontId="42" fillId="7" borderId="1" xfId="0" applyNumberFormat="1" applyFont="1" applyFill="1" applyBorder="1" applyProtection="1">
      <protection hidden="1"/>
    </xf>
    <xf numFmtId="164" fontId="42" fillId="6" borderId="9" xfId="0" applyNumberFormat="1" applyFont="1" applyFill="1" applyBorder="1" applyProtection="1">
      <protection hidden="1"/>
    </xf>
    <xf numFmtId="0" fontId="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43" fillId="6" borderId="10" xfId="0" applyFont="1" applyFill="1" applyBorder="1" applyAlignment="1" applyProtection="1">
      <alignment horizontal="center"/>
      <protection hidden="1"/>
    </xf>
    <xf numFmtId="0" fontId="43" fillId="6" borderId="1" xfId="0" applyFont="1" applyFill="1" applyBorder="1" applyAlignment="1" applyProtection="1">
      <alignment horizontal="center"/>
      <protection hidden="1"/>
    </xf>
    <xf numFmtId="0" fontId="43" fillId="6" borderId="11" xfId="0" applyFont="1" applyFill="1" applyBorder="1" applyAlignment="1" applyProtection="1">
      <alignment horizontal="center"/>
      <protection hidden="1"/>
    </xf>
    <xf numFmtId="0" fontId="43" fillId="6" borderId="3" xfId="0" applyFont="1" applyFill="1" applyBorder="1" applyAlignment="1" applyProtection="1">
      <alignment horizontal="center"/>
      <protection hidden="1"/>
    </xf>
    <xf numFmtId="0" fontId="43" fillId="7" borderId="10" xfId="0" applyFont="1" applyFill="1" applyBorder="1" applyAlignment="1" applyProtection="1">
      <alignment horizontal="center"/>
      <protection hidden="1"/>
    </xf>
    <xf numFmtId="0" fontId="43" fillId="7" borderId="1" xfId="0" applyFont="1" applyFill="1" applyBorder="1" applyAlignment="1" applyProtection="1">
      <alignment horizontal="center"/>
      <protection hidden="1"/>
    </xf>
    <xf numFmtId="0" fontId="43" fillId="7" borderId="11" xfId="0" applyFont="1" applyFill="1" applyBorder="1" applyAlignment="1" applyProtection="1">
      <alignment horizontal="center"/>
      <protection hidden="1"/>
    </xf>
    <xf numFmtId="0" fontId="43" fillId="7" borderId="3" xfId="0" applyFont="1" applyFill="1" applyBorder="1" applyAlignment="1" applyProtection="1">
      <alignment horizontal="center"/>
      <protection hidden="1"/>
    </xf>
    <xf numFmtId="0" fontId="42" fillId="6" borderId="12" xfId="0" applyFont="1" applyFill="1" applyBorder="1" applyAlignment="1" applyProtection="1">
      <alignment horizontal="center" wrapText="1"/>
      <protection hidden="1"/>
    </xf>
    <xf numFmtId="0" fontId="42" fillId="6" borderId="13" xfId="0" applyFont="1" applyFill="1" applyBorder="1" applyAlignment="1" applyProtection="1">
      <alignment horizontal="center" wrapText="1"/>
      <protection hidden="1"/>
    </xf>
    <xf numFmtId="0" fontId="42" fillId="6" borderId="14" xfId="0" applyFont="1" applyFill="1" applyBorder="1" applyAlignment="1" applyProtection="1">
      <alignment horizontal="center" wrapText="1"/>
      <protection hidden="1"/>
    </xf>
    <xf numFmtId="0" fontId="42" fillId="6" borderId="3" xfId="0" applyFont="1" applyFill="1" applyBorder="1" applyAlignment="1" applyProtection="1">
      <alignment horizontal="center" wrapText="1"/>
      <protection hidden="1"/>
    </xf>
    <xf numFmtId="0" fontId="42" fillId="6" borderId="1" xfId="0" applyFont="1" applyFill="1" applyBorder="1" applyAlignment="1" applyProtection="1">
      <alignment horizontal="center" wrapText="1"/>
      <protection hidden="1"/>
    </xf>
    <xf numFmtId="0" fontId="42" fillId="7" borderId="12" xfId="0" applyFont="1" applyFill="1" applyBorder="1" applyAlignment="1" applyProtection="1">
      <alignment horizontal="center" wrapText="1"/>
      <protection hidden="1"/>
    </xf>
    <xf numFmtId="0" fontId="42" fillId="7" borderId="13" xfId="0" applyFont="1" applyFill="1" applyBorder="1" applyAlignment="1" applyProtection="1">
      <alignment horizontal="center" wrapText="1"/>
      <protection hidden="1"/>
    </xf>
    <xf numFmtId="0" fontId="42" fillId="7" borderId="14" xfId="0" applyFont="1" applyFill="1" applyBorder="1" applyAlignment="1" applyProtection="1">
      <alignment horizontal="center" wrapText="1"/>
      <protection hidden="1"/>
    </xf>
    <xf numFmtId="0" fontId="42" fillId="7" borderId="3" xfId="0" applyFont="1" applyFill="1" applyBorder="1" applyAlignment="1" applyProtection="1">
      <alignment horizontal="center" wrapText="1"/>
      <protection hidden="1"/>
    </xf>
    <xf numFmtId="0" fontId="42" fillId="7" borderId="1" xfId="0" applyFont="1" applyFill="1" applyBorder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right"/>
      <protection hidden="1"/>
    </xf>
    <xf numFmtId="167" fontId="35" fillId="0" borderId="0" xfId="0" applyNumberFormat="1" applyFont="1" applyProtection="1">
      <protection hidden="1"/>
    </xf>
    <xf numFmtId="0" fontId="39" fillId="0" borderId="0" xfId="0" applyFont="1" applyAlignment="1" applyProtection="1">
      <alignment vertical="top" wrapText="1"/>
      <protection hidden="1"/>
    </xf>
    <xf numFmtId="0" fontId="44" fillId="6" borderId="10" xfId="0" applyFont="1" applyFill="1" applyBorder="1" applyAlignment="1" applyProtection="1">
      <alignment horizontal="center"/>
      <protection hidden="1"/>
    </xf>
    <xf numFmtId="0" fontId="44" fillId="6" borderId="1" xfId="0" applyFont="1" applyFill="1" applyBorder="1" applyAlignment="1" applyProtection="1">
      <alignment horizontal="center"/>
      <protection hidden="1"/>
    </xf>
    <xf numFmtId="0" fontId="44" fillId="6" borderId="11" xfId="0" applyFont="1" applyFill="1" applyBorder="1" applyAlignment="1" applyProtection="1">
      <alignment horizontal="center"/>
      <protection hidden="1"/>
    </xf>
    <xf numFmtId="0" fontId="44" fillId="6" borderId="3" xfId="0" applyFont="1" applyFill="1" applyBorder="1" applyAlignment="1" applyProtection="1">
      <alignment horizontal="center"/>
      <protection hidden="1"/>
    </xf>
    <xf numFmtId="0" fontId="44" fillId="7" borderId="10" xfId="0" applyFont="1" applyFill="1" applyBorder="1" applyAlignment="1" applyProtection="1">
      <alignment horizontal="center"/>
      <protection hidden="1"/>
    </xf>
    <xf numFmtId="0" fontId="44" fillId="7" borderId="1" xfId="0" applyFont="1" applyFill="1" applyBorder="1" applyAlignment="1" applyProtection="1">
      <alignment horizontal="center"/>
      <protection hidden="1"/>
    </xf>
    <xf numFmtId="0" fontId="44" fillId="7" borderId="11" xfId="0" applyFont="1" applyFill="1" applyBorder="1" applyAlignment="1" applyProtection="1">
      <alignment horizontal="center"/>
      <protection hidden="1"/>
    </xf>
    <xf numFmtId="0" fontId="44" fillId="7" borderId="3" xfId="0" applyFont="1" applyFill="1" applyBorder="1" applyAlignment="1" applyProtection="1">
      <alignment horizontal="center"/>
      <protection hidden="1"/>
    </xf>
    <xf numFmtId="4" fontId="38" fillId="0" borderId="2" xfId="0" applyNumberFormat="1" applyFont="1" applyBorder="1" applyAlignment="1" applyProtection="1">
      <alignment horizontal="right" indent="2"/>
      <protection locked="0"/>
    </xf>
    <xf numFmtId="4" fontId="40" fillId="9" borderId="6" xfId="0" applyNumberFormat="1" applyFont="1" applyFill="1" applyBorder="1" applyAlignment="1" applyProtection="1">
      <alignment horizontal="right" indent="2"/>
      <protection hidden="1"/>
    </xf>
    <xf numFmtId="164" fontId="45" fillId="0" borderId="0" xfId="0" applyNumberFormat="1" applyFont="1" applyProtection="1">
      <protection hidden="1"/>
    </xf>
    <xf numFmtId="0" fontId="31" fillId="0" borderId="0" xfId="0" applyFont="1" applyProtection="1">
      <protection hidden="1"/>
    </xf>
    <xf numFmtId="0" fontId="35" fillId="0" borderId="0" xfId="0" applyFont="1" applyProtection="1">
      <protection hidden="1"/>
    </xf>
    <xf numFmtId="165" fontId="46" fillId="12" borderId="1" xfId="0" applyNumberFormat="1" applyFont="1" applyFill="1" applyBorder="1" applyAlignment="1" applyProtection="1">
      <alignment horizontal="right" vertical="center" indent="1"/>
      <protection locked="0"/>
    </xf>
    <xf numFmtId="165" fontId="46" fillId="0" borderId="1" xfId="0" applyNumberFormat="1" applyFont="1" applyBorder="1" applyAlignment="1" applyProtection="1">
      <alignment horizontal="right" vertical="center" indent="1"/>
      <protection locked="0"/>
    </xf>
    <xf numFmtId="0" fontId="40" fillId="13" borderId="1" xfId="0" applyFont="1" applyFill="1" applyBorder="1" applyAlignment="1" applyProtection="1">
      <alignment horizontal="center" vertical="center" wrapText="1"/>
      <protection hidden="1"/>
    </xf>
    <xf numFmtId="0" fontId="38" fillId="14" borderId="1" xfId="0" applyFont="1" applyFill="1" applyBorder="1" applyAlignment="1" applyProtection="1">
      <alignment horizontal="left"/>
      <protection hidden="1"/>
    </xf>
    <xf numFmtId="164" fontId="40" fillId="13" borderId="2" xfId="0" applyNumberFormat="1" applyFont="1" applyFill="1" applyBorder="1" applyAlignment="1" applyProtection="1">
      <alignment horizontal="center"/>
      <protection hidden="1"/>
    </xf>
    <xf numFmtId="165" fontId="38" fillId="15" borderId="1" xfId="0" applyNumberFormat="1" applyFont="1" applyFill="1" applyBorder="1" applyAlignment="1" applyProtection="1">
      <alignment horizontal="right" indent="1"/>
      <protection hidden="1"/>
    </xf>
    <xf numFmtId="0" fontId="38" fillId="16" borderId="1" xfId="0" applyFont="1" applyFill="1" applyBorder="1" applyAlignment="1" applyProtection="1">
      <alignment horizontal="left"/>
      <protection hidden="1"/>
    </xf>
    <xf numFmtId="0" fontId="38" fillId="17" borderId="1" xfId="0" applyFont="1" applyFill="1" applyBorder="1" applyAlignment="1" applyProtection="1">
      <alignment horizontal="left"/>
      <protection hidden="1"/>
    </xf>
    <xf numFmtId="0" fontId="38" fillId="13" borderId="1" xfId="0" applyFont="1" applyFill="1" applyBorder="1" applyAlignment="1" applyProtection="1">
      <alignment horizontal="left"/>
      <protection hidden="1"/>
    </xf>
    <xf numFmtId="164" fontId="31" fillId="11" borderId="1" xfId="0" applyNumberFormat="1" applyFont="1" applyFill="1" applyBorder="1" applyAlignment="1" applyProtection="1">
      <alignment horizontal="center"/>
      <protection hidden="1"/>
    </xf>
    <xf numFmtId="165" fontId="40" fillId="11" borderId="2" xfId="0" applyNumberFormat="1" applyFont="1" applyFill="1" applyBorder="1" applyAlignment="1" applyProtection="1">
      <alignment horizontal="right" indent="1"/>
      <protection hidden="1"/>
    </xf>
    <xf numFmtId="165" fontId="38" fillId="11" borderId="1" xfId="0" applyNumberFormat="1" applyFont="1" applyFill="1" applyBorder="1" applyAlignment="1" applyProtection="1">
      <alignment horizontal="right" indent="1"/>
      <protection hidden="1"/>
    </xf>
    <xf numFmtId="2" fontId="40" fillId="11" borderId="2" xfId="0" applyNumberFormat="1" applyFont="1" applyFill="1" applyBorder="1" applyAlignment="1" applyProtection="1">
      <alignment horizontal="right" indent="1"/>
      <protection hidden="1"/>
    </xf>
    <xf numFmtId="2" fontId="38" fillId="11" borderId="1" xfId="0" applyNumberFormat="1" applyFont="1" applyFill="1" applyBorder="1" applyAlignment="1" applyProtection="1">
      <alignment horizontal="right" indent="1"/>
      <protection hidden="1"/>
    </xf>
    <xf numFmtId="164" fontId="31" fillId="5" borderId="1" xfId="0" applyNumberFormat="1" applyFont="1" applyFill="1" applyBorder="1" applyProtection="1">
      <protection hidden="1"/>
    </xf>
    <xf numFmtId="164" fontId="31" fillId="11" borderId="1" xfId="0" applyNumberFormat="1" applyFont="1" applyFill="1" applyBorder="1" applyProtection="1">
      <protection hidden="1"/>
    </xf>
    <xf numFmtId="164" fontId="31" fillId="7" borderId="1" xfId="0" applyNumberFormat="1" applyFont="1" applyFill="1" applyBorder="1" applyProtection="1">
      <protection hidden="1"/>
    </xf>
    <xf numFmtId="0" fontId="47" fillId="13" borderId="1" xfId="0" applyFont="1" applyFill="1" applyBorder="1" applyAlignment="1" applyProtection="1">
      <alignment horizontal="left"/>
      <protection hidden="1"/>
    </xf>
    <xf numFmtId="2" fontId="38" fillId="15" borderId="1" xfId="0" applyNumberFormat="1" applyFont="1" applyFill="1" applyBorder="1" applyAlignment="1" applyProtection="1">
      <alignment horizontal="right" indent="1"/>
      <protection hidden="1"/>
    </xf>
    <xf numFmtId="164" fontId="0" fillId="7" borderId="1" xfId="0" applyNumberFormat="1" applyFill="1" applyBorder="1" applyProtection="1">
      <protection hidden="1"/>
    </xf>
    <xf numFmtId="0" fontId="48" fillId="11" borderId="1" xfId="0" applyFont="1" applyFill="1" applyBorder="1" applyAlignment="1" applyProtection="1">
      <alignment horizontal="left"/>
      <protection hidden="1"/>
    </xf>
    <xf numFmtId="0" fontId="40" fillId="9" borderId="6" xfId="0" applyFont="1" applyFill="1" applyBorder="1" applyProtection="1">
      <protection hidden="1"/>
    </xf>
    <xf numFmtId="164" fontId="40" fillId="9" borderId="6" xfId="0" applyNumberFormat="1" applyFont="1" applyFill="1" applyBorder="1" applyAlignment="1" applyProtection="1">
      <alignment horizontal="center"/>
      <protection hidden="1"/>
    </xf>
    <xf numFmtId="164" fontId="31" fillId="11" borderId="5" xfId="0" applyNumberFormat="1" applyFont="1" applyFill="1" applyBorder="1" applyAlignment="1" applyProtection="1">
      <alignment horizontal="center"/>
      <protection hidden="1"/>
    </xf>
    <xf numFmtId="165" fontId="40" fillId="11" borderId="2" xfId="0" applyNumberFormat="1" applyFont="1" applyFill="1" applyBorder="1" applyAlignment="1" applyProtection="1">
      <alignment horizontal="center"/>
      <protection hidden="1"/>
    </xf>
    <xf numFmtId="165" fontId="38" fillId="11" borderId="1" xfId="0" applyNumberFormat="1" applyFont="1" applyFill="1" applyBorder="1" applyAlignment="1" applyProtection="1">
      <alignment horizontal="center"/>
      <protection hidden="1"/>
    </xf>
    <xf numFmtId="0" fontId="38" fillId="11" borderId="1" xfId="0" applyFont="1" applyFill="1" applyBorder="1" applyAlignment="1" applyProtection="1">
      <alignment horizontal="center"/>
      <protection hidden="1"/>
    </xf>
    <xf numFmtId="164" fontId="31" fillId="5" borderId="5" xfId="0" applyNumberFormat="1" applyFont="1" applyFill="1" applyBorder="1" applyProtection="1">
      <protection hidden="1"/>
    </xf>
    <xf numFmtId="164" fontId="31" fillId="11" borderId="5" xfId="0" applyNumberFormat="1" applyFont="1" applyFill="1" applyBorder="1" applyProtection="1">
      <protection hidden="1"/>
    </xf>
    <xf numFmtId="164" fontId="31" fillId="7" borderId="5" xfId="0" applyNumberFormat="1" applyFont="1" applyFill="1" applyBorder="1" applyProtection="1">
      <protection hidden="1"/>
    </xf>
    <xf numFmtId="0" fontId="42" fillId="11" borderId="1" xfId="0" applyFont="1" applyFill="1" applyBorder="1" applyProtection="1">
      <protection hidden="1"/>
    </xf>
    <xf numFmtId="164" fontId="42" fillId="11" borderId="1" xfId="0" applyNumberFormat="1" applyFont="1" applyFill="1" applyBorder="1" applyAlignment="1" applyProtection="1">
      <alignment horizontal="center"/>
      <protection hidden="1"/>
    </xf>
    <xf numFmtId="165" fontId="42" fillId="11" borderId="2" xfId="0" applyNumberFormat="1" applyFont="1" applyFill="1" applyBorder="1" applyAlignment="1" applyProtection="1">
      <alignment horizontal="center"/>
      <protection hidden="1"/>
    </xf>
    <xf numFmtId="0" fontId="37" fillId="11" borderId="1" xfId="0" applyFont="1" applyFill="1" applyBorder="1" applyProtection="1">
      <protection hidden="1"/>
    </xf>
    <xf numFmtId="0" fontId="37" fillId="11" borderId="2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0" fillId="5" borderId="1" xfId="0" applyFill="1" applyBorder="1" applyAlignment="1" applyProtection="1">
      <alignment horizontal="right"/>
      <protection hidden="1"/>
    </xf>
    <xf numFmtId="164" fontId="0" fillId="5" borderId="1" xfId="0" applyNumberFormat="1" applyFill="1" applyBorder="1" applyProtection="1">
      <protection hidden="1"/>
    </xf>
    <xf numFmtId="164" fontId="0" fillId="0" borderId="1" xfId="0" applyNumberFormat="1" applyBorder="1" applyProtection="1">
      <protection hidden="1"/>
    </xf>
    <xf numFmtId="164" fontId="31" fillId="0" borderId="1" xfId="0" applyNumberFormat="1" applyFont="1" applyBorder="1" applyProtection="1">
      <protection hidden="1"/>
    </xf>
    <xf numFmtId="0" fontId="42" fillId="5" borderId="1" xfId="0" applyFont="1" applyFill="1" applyBorder="1" applyAlignment="1" applyProtection="1">
      <alignment horizontal="right"/>
      <protection hidden="1"/>
    </xf>
    <xf numFmtId="164" fontId="42" fillId="5" borderId="1" xfId="0" applyNumberFormat="1" applyFont="1" applyFill="1" applyBorder="1" applyProtection="1">
      <protection hidden="1"/>
    </xf>
    <xf numFmtId="164" fontId="42" fillId="0" borderId="1" xfId="0" applyNumberFormat="1" applyFont="1" applyBorder="1" applyProtection="1">
      <protection hidden="1"/>
    </xf>
    <xf numFmtId="0" fontId="37" fillId="0" borderId="1" xfId="0" applyFont="1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42" fillId="0" borderId="1" xfId="0" applyFont="1" applyBorder="1" applyAlignment="1" applyProtection="1">
      <alignment horizontal="right"/>
      <protection hidden="1"/>
    </xf>
    <xf numFmtId="164" fontId="42" fillId="0" borderId="0" xfId="0" applyNumberFormat="1" applyFont="1" applyProtection="1">
      <protection hidden="1"/>
    </xf>
    <xf numFmtId="164" fontId="49" fillId="0" borderId="0" xfId="0" applyNumberFormat="1" applyFont="1" applyProtection="1">
      <protection hidden="1"/>
    </xf>
    <xf numFmtId="0" fontId="42" fillId="0" borderId="2" xfId="0" applyFont="1" applyBorder="1" applyAlignment="1" applyProtection="1">
      <alignment horizontal="right"/>
      <protection hidden="1"/>
    </xf>
    <xf numFmtId="0" fontId="0" fillId="14" borderId="1" xfId="0" applyFill="1" applyBorder="1" applyAlignment="1" applyProtection="1">
      <alignment horizontal="right"/>
      <protection hidden="1"/>
    </xf>
    <xf numFmtId="164" fontId="31" fillId="14" borderId="1" xfId="0" applyNumberFormat="1" applyFont="1" applyFill="1" applyBorder="1" applyProtection="1">
      <protection hidden="1"/>
    </xf>
    <xf numFmtId="0" fontId="0" fillId="16" borderId="1" xfId="0" applyFill="1" applyBorder="1" applyAlignment="1" applyProtection="1">
      <alignment horizontal="right"/>
      <protection hidden="1"/>
    </xf>
    <xf numFmtId="164" fontId="31" fillId="16" borderId="1" xfId="0" applyNumberFormat="1" applyFont="1" applyFill="1" applyBorder="1" applyProtection="1">
      <protection hidden="1"/>
    </xf>
    <xf numFmtId="0" fontId="0" fillId="17" borderId="1" xfId="0" applyFill="1" applyBorder="1" applyAlignment="1" applyProtection="1">
      <alignment horizontal="right"/>
      <protection hidden="1"/>
    </xf>
    <xf numFmtId="164" fontId="31" fillId="17" borderId="1" xfId="0" applyNumberFormat="1" applyFont="1" applyFill="1" applyBorder="1" applyProtection="1">
      <protection hidden="1"/>
    </xf>
    <xf numFmtId="0" fontId="0" fillId="13" borderId="1" xfId="0" applyFill="1" applyBorder="1" applyAlignment="1" applyProtection="1">
      <alignment horizontal="right"/>
      <protection hidden="1"/>
    </xf>
    <xf numFmtId="164" fontId="31" fillId="13" borderId="1" xfId="0" applyNumberFormat="1" applyFont="1" applyFill="1" applyBorder="1" applyProtection="1">
      <protection hidden="1"/>
    </xf>
    <xf numFmtId="0" fontId="0" fillId="9" borderId="1" xfId="0" applyFill="1" applyBorder="1" applyAlignment="1" applyProtection="1">
      <alignment horizontal="right"/>
      <protection hidden="1"/>
    </xf>
    <xf numFmtId="164" fontId="31" fillId="9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right"/>
      <protection hidden="1"/>
    </xf>
    <xf numFmtId="164" fontId="31" fillId="3" borderId="1" xfId="0" applyNumberFormat="1" applyFont="1" applyFill="1" applyBorder="1" applyProtection="1">
      <protection hidden="1"/>
    </xf>
    <xf numFmtId="164" fontId="31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0" fillId="14" borderId="1" xfId="0" applyFont="1" applyFill="1" applyBorder="1" applyAlignment="1" applyProtection="1">
      <alignment horizontal="left"/>
      <protection hidden="1"/>
    </xf>
    <xf numFmtId="0" fontId="40" fillId="16" borderId="1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0" fillId="0" borderId="0" xfId="0" applyFont="1" applyAlignment="1" applyProtection="1">
      <alignment horizontal="left"/>
      <protection hidden="1"/>
    </xf>
    <xf numFmtId="4" fontId="38" fillId="0" borderId="0" xfId="0" applyNumberFormat="1" applyFont="1" applyAlignment="1" applyProtection="1">
      <alignment horizontal="right" indent="2"/>
      <protection hidden="1"/>
    </xf>
    <xf numFmtId="4" fontId="40" fillId="0" borderId="0" xfId="0" applyNumberFormat="1" applyFont="1" applyAlignment="1" applyProtection="1">
      <alignment horizontal="right" indent="2"/>
      <protection hidden="1"/>
    </xf>
    <xf numFmtId="165" fontId="0" fillId="0" borderId="0" xfId="0" applyNumberForma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164" fontId="34" fillId="0" borderId="0" xfId="0" applyNumberFormat="1" applyFont="1" applyProtection="1">
      <protection hidden="1"/>
    </xf>
    <xf numFmtId="4" fontId="31" fillId="0" borderId="0" xfId="0" applyNumberFormat="1" applyFon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38" fillId="11" borderId="1" xfId="0" applyNumberFormat="1" applyFont="1" applyFill="1" applyBorder="1" applyAlignment="1" applyProtection="1">
      <alignment horizontal="right" indent="2"/>
      <protection hidden="1"/>
    </xf>
    <xf numFmtId="4" fontId="40" fillId="11" borderId="1" xfId="0" applyNumberFormat="1" applyFont="1" applyFill="1" applyBorder="1" applyAlignment="1" applyProtection="1">
      <alignment horizontal="right" indent="2"/>
      <protection hidden="1"/>
    </xf>
    <xf numFmtId="4" fontId="31" fillId="0" borderId="0" xfId="0" applyNumberFormat="1" applyFont="1" applyAlignment="1" applyProtection="1">
      <alignment horizontal="right"/>
      <protection hidden="1"/>
    </xf>
    <xf numFmtId="2" fontId="0" fillId="0" borderId="4" xfId="0" applyNumberFormat="1" applyBorder="1" applyAlignment="1" applyProtection="1">
      <alignment horizontal="right" vertical="center" indent="2"/>
      <protection locked="0"/>
    </xf>
    <xf numFmtId="0" fontId="40" fillId="18" borderId="1" xfId="0" applyFont="1" applyFill="1" applyBorder="1" applyAlignment="1" applyProtection="1">
      <alignment horizontal="center" vertical="center"/>
      <protection hidden="1"/>
    </xf>
    <xf numFmtId="4" fontId="48" fillId="0" borderId="0" xfId="0" applyNumberFormat="1" applyFont="1" applyProtection="1">
      <protection hidden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0" fontId="31" fillId="6" borderId="1" xfId="0" applyFont="1" applyFill="1" applyBorder="1" applyAlignment="1" applyProtection="1">
      <alignment horizontal="center" vertical="center" wrapText="1"/>
      <protection hidden="1"/>
    </xf>
    <xf numFmtId="0" fontId="50" fillId="6" borderId="1" xfId="0" applyFont="1" applyFill="1" applyBorder="1" applyAlignment="1" applyProtection="1">
      <alignment horizontal="center" vertical="center" wrapText="1"/>
      <protection hidden="1"/>
    </xf>
    <xf numFmtId="0" fontId="0" fillId="19" borderId="1" xfId="0" applyFill="1" applyBorder="1" applyAlignment="1" applyProtection="1">
      <alignment horizontal="center" vertical="center" wrapText="1"/>
      <protection hidden="1"/>
    </xf>
    <xf numFmtId="0" fontId="31" fillId="19" borderId="1" xfId="0" applyFont="1" applyFill="1" applyBorder="1" applyAlignment="1" applyProtection="1">
      <alignment horizontal="center" vertical="center" wrapText="1"/>
      <protection hidden="1"/>
    </xf>
    <xf numFmtId="0" fontId="51" fillId="9" borderId="6" xfId="0" applyFont="1" applyFill="1" applyBorder="1" applyAlignment="1" applyProtection="1">
      <alignment horizontal="left"/>
      <protection hidden="1"/>
    </xf>
    <xf numFmtId="4" fontId="51" fillId="9" borderId="6" xfId="0" applyNumberFormat="1" applyFont="1" applyFill="1" applyBorder="1" applyAlignment="1" applyProtection="1">
      <alignment horizontal="right" indent="2"/>
      <protection hidden="1"/>
    </xf>
    <xf numFmtId="4" fontId="52" fillId="11" borderId="1" xfId="0" applyNumberFormat="1" applyFont="1" applyFill="1" applyBorder="1" applyAlignment="1" applyProtection="1">
      <alignment horizontal="right" indent="2"/>
      <protection hidden="1"/>
    </xf>
    <xf numFmtId="4" fontId="48" fillId="0" borderId="15" xfId="0" applyNumberFormat="1" applyFont="1" applyBorder="1" applyProtection="1">
      <protection hidden="1"/>
    </xf>
    <xf numFmtId="0" fontId="35" fillId="0" borderId="0" xfId="0" applyFont="1" applyAlignment="1" applyProtection="1">
      <alignment horizontal="right" vertical="top"/>
      <protection hidden="1"/>
    </xf>
    <xf numFmtId="0" fontId="50" fillId="8" borderId="1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horizontal="center" vertical="center" wrapText="1"/>
      <protection hidden="1"/>
    </xf>
    <xf numFmtId="0" fontId="31" fillId="20" borderId="0" xfId="0" applyFont="1" applyFill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21" borderId="1" xfId="0" applyFont="1" applyFill="1" applyBorder="1" applyAlignment="1">
      <alignment horizontal="center" vertical="top" wrapText="1"/>
    </xf>
    <xf numFmtId="0" fontId="0" fillId="22" borderId="1" xfId="0" applyFill="1" applyBorder="1" applyAlignment="1">
      <alignment vertical="center"/>
    </xf>
    <xf numFmtId="9" fontId="0" fillId="21" borderId="16" xfId="0" applyNumberFormat="1" applyFill="1" applyBorder="1" applyAlignment="1">
      <alignment vertical="center"/>
    </xf>
    <xf numFmtId="165" fontId="46" fillId="21" borderId="1" xfId="0" applyNumberFormat="1" applyFont="1" applyFill="1" applyBorder="1" applyAlignment="1">
      <alignment horizontal="right" vertical="center" indent="1"/>
    </xf>
    <xf numFmtId="0" fontId="0" fillId="22" borderId="2" xfId="0" applyFill="1" applyBorder="1" applyAlignment="1">
      <alignment vertical="center"/>
    </xf>
    <xf numFmtId="0" fontId="0" fillId="22" borderId="3" xfId="0" applyFill="1" applyBorder="1" applyAlignment="1">
      <alignment vertical="center"/>
    </xf>
    <xf numFmtId="164" fontId="0" fillId="22" borderId="1" xfId="0" applyNumberFormat="1" applyFill="1" applyBorder="1" applyAlignment="1">
      <alignment vertical="center"/>
    </xf>
    <xf numFmtId="0" fontId="39" fillId="22" borderId="2" xfId="0" applyFont="1" applyFill="1" applyBorder="1" applyAlignment="1">
      <alignment vertical="center"/>
    </xf>
    <xf numFmtId="0" fontId="39" fillId="22" borderId="3" xfId="0" applyFont="1" applyFill="1" applyBorder="1" applyAlignment="1">
      <alignment vertical="center"/>
    </xf>
    <xf numFmtId="165" fontId="46" fillId="11" borderId="1" xfId="0" applyNumberFormat="1" applyFont="1" applyFill="1" applyBorder="1" applyAlignment="1">
      <alignment horizontal="right" vertical="center" indent="1"/>
    </xf>
    <xf numFmtId="0" fontId="53" fillId="0" borderId="0" xfId="0" applyFont="1"/>
    <xf numFmtId="0" fontId="3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6" fillId="0" borderId="17" xfId="0" applyFont="1" applyBorder="1" applyAlignment="1">
      <alignment vertical="center"/>
    </xf>
    <xf numFmtId="4" fontId="0" fillId="20" borderId="0" xfId="0" applyNumberFormat="1" applyFill="1" applyAlignment="1">
      <alignment horizontal="left" vertical="center"/>
    </xf>
    <xf numFmtId="0" fontId="31" fillId="20" borderId="0" xfId="0" applyFont="1" applyFill="1" applyAlignment="1">
      <alignment horizontal="left"/>
    </xf>
    <xf numFmtId="0" fontId="0" fillId="20" borderId="0" xfId="0" applyFill="1" applyAlignment="1">
      <alignment vertical="center"/>
    </xf>
    <xf numFmtId="0" fontId="45" fillId="20" borderId="0" xfId="0" applyFont="1" applyFill="1" applyAlignment="1">
      <alignment vertical="center"/>
    </xf>
    <xf numFmtId="4" fontId="39" fillId="13" borderId="0" xfId="0" applyNumberFormat="1" applyFont="1" applyFill="1"/>
    <xf numFmtId="0" fontId="39" fillId="13" borderId="0" xfId="0" applyFont="1" applyFill="1"/>
    <xf numFmtId="0" fontId="0" fillId="13" borderId="0" xfId="0" applyFill="1"/>
    <xf numFmtId="0" fontId="0" fillId="13" borderId="18" xfId="0" applyFill="1" applyBorder="1" applyAlignment="1">
      <alignment vertical="top"/>
    </xf>
    <xf numFmtId="0" fontId="31" fillId="13" borderId="18" xfId="0" applyFont="1" applyFill="1" applyBorder="1" applyAlignment="1">
      <alignment vertical="top"/>
    </xf>
    <xf numFmtId="0" fontId="31" fillId="0" borderId="18" xfId="0" applyFont="1" applyBorder="1" applyAlignment="1">
      <alignment vertical="top"/>
    </xf>
    <xf numFmtId="0" fontId="0" fillId="0" borderId="18" xfId="0" applyBorder="1"/>
    <xf numFmtId="0" fontId="0" fillId="0" borderId="0" xfId="0" applyAlignment="1">
      <alignment vertical="top"/>
    </xf>
    <xf numFmtId="0" fontId="31" fillId="0" borderId="0" xfId="0" applyFont="1" applyAlignment="1">
      <alignment vertical="top" wrapText="1"/>
    </xf>
    <xf numFmtId="0" fontId="54" fillId="2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top" wrapText="1"/>
    </xf>
    <xf numFmtId="0" fontId="31" fillId="10" borderId="1" xfId="0" applyFont="1" applyFill="1" applyBorder="1" applyAlignment="1">
      <alignment horizontal="center" vertical="top" wrapText="1"/>
    </xf>
    <xf numFmtId="0" fontId="0" fillId="16" borderId="1" xfId="0" applyFill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0" fontId="0" fillId="0" borderId="1" xfId="0" applyBorder="1" applyAlignment="1">
      <alignment horizontal="center" vertical="top" wrapText="1"/>
    </xf>
    <xf numFmtId="0" fontId="31" fillId="23" borderId="1" xfId="0" applyFont="1" applyFill="1" applyBorder="1" applyAlignment="1">
      <alignment horizontal="center" vertical="top" wrapText="1"/>
    </xf>
    <xf numFmtId="2" fontId="0" fillId="21" borderId="1" xfId="0" applyNumberFormat="1" applyFill="1" applyBorder="1" applyAlignment="1">
      <alignment horizontal="right" vertical="center" indent="2"/>
    </xf>
    <xf numFmtId="4" fontId="0" fillId="10" borderId="6" xfId="0" applyNumberFormat="1" applyFill="1" applyBorder="1" applyAlignment="1">
      <alignment horizontal="right" vertical="center" indent="2"/>
    </xf>
    <xf numFmtId="4" fontId="0" fillId="10" borderId="2" xfId="0" applyNumberFormat="1" applyFill="1" applyBorder="1" applyAlignment="1">
      <alignment horizontal="left" vertical="center" indent="2"/>
    </xf>
    <xf numFmtId="165" fontId="0" fillId="10" borderId="3" xfId="0" applyNumberFormat="1" applyFill="1" applyBorder="1" applyAlignment="1">
      <alignment horizontal="left" vertical="center"/>
    </xf>
    <xf numFmtId="4" fontId="0" fillId="10" borderId="1" xfId="0" applyNumberFormat="1" applyFill="1" applyBorder="1" applyAlignment="1">
      <alignment horizontal="right" vertical="center" indent="2"/>
    </xf>
    <xf numFmtId="4" fontId="55" fillId="10" borderId="4" xfId="0" applyNumberFormat="1" applyFont="1" applyFill="1" applyBorder="1" applyAlignment="1">
      <alignment horizontal="center" vertical="center"/>
    </xf>
    <xf numFmtId="164" fontId="0" fillId="21" borderId="4" xfId="0" applyNumberFormat="1" applyFill="1" applyBorder="1" applyAlignment="1">
      <alignment horizontal="left" vertical="center"/>
    </xf>
    <xf numFmtId="165" fontId="46" fillId="12" borderId="1" xfId="0" applyNumberFormat="1" applyFont="1" applyFill="1" applyBorder="1" applyAlignment="1">
      <alignment horizontal="right" vertical="center" indent="1"/>
    </xf>
    <xf numFmtId="2" fontId="0" fillId="10" borderId="19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vertical="center"/>
    </xf>
    <xf numFmtId="165" fontId="46" fillId="10" borderId="1" xfId="0" applyNumberFormat="1" applyFont="1" applyFill="1" applyBorder="1" applyAlignment="1">
      <alignment horizontal="right" vertical="center" indent="1"/>
    </xf>
    <xf numFmtId="165" fontId="0" fillId="11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45" fillId="0" borderId="0" xfId="0" applyNumberFormat="1" applyFont="1" applyAlignment="1">
      <alignment vertical="center"/>
    </xf>
    <xf numFmtId="9" fontId="0" fillId="21" borderId="2" xfId="0" applyNumberFormat="1" applyFill="1" applyBorder="1" applyAlignment="1">
      <alignment vertical="center"/>
    </xf>
    <xf numFmtId="9" fontId="0" fillId="10" borderId="1" xfId="0" applyNumberFormat="1" applyFill="1" applyBorder="1" applyAlignment="1">
      <alignment vertical="center"/>
    </xf>
    <xf numFmtId="2" fontId="45" fillId="0" borderId="0" xfId="0" applyNumberFormat="1" applyFont="1" applyAlignment="1">
      <alignment vertical="center"/>
    </xf>
    <xf numFmtId="0" fontId="0" fillId="16" borderId="3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4" fontId="0" fillId="11" borderId="3" xfId="0" applyNumberFormat="1" applyFill="1" applyBorder="1" applyAlignment="1">
      <alignment horizontal="right" vertical="center" indent="2"/>
    </xf>
    <xf numFmtId="4" fontId="0" fillId="11" borderId="6" xfId="0" applyNumberFormat="1" applyFill="1" applyBorder="1" applyAlignment="1">
      <alignment horizontal="right" vertical="center" indent="2"/>
    </xf>
    <xf numFmtId="4" fontId="0" fillId="11" borderId="2" xfId="0" applyNumberFormat="1" applyFill="1" applyBorder="1" applyAlignment="1">
      <alignment horizontal="left" vertical="center" indent="2"/>
    </xf>
    <xf numFmtId="165" fontId="0" fillId="11" borderId="3" xfId="0" applyNumberFormat="1" applyFill="1" applyBorder="1" applyAlignment="1">
      <alignment horizontal="left" vertical="center"/>
    </xf>
    <xf numFmtId="4" fontId="0" fillId="11" borderId="1" xfId="0" applyNumberFormat="1" applyFill="1" applyBorder="1" applyAlignment="1">
      <alignment horizontal="right" vertical="center" indent="2"/>
    </xf>
    <xf numFmtId="4" fontId="56" fillId="11" borderId="4" xfId="0" applyNumberFormat="1" applyFont="1" applyFill="1" applyBorder="1" applyAlignment="1">
      <alignment horizontal="center" vertical="center"/>
    </xf>
    <xf numFmtId="0" fontId="0" fillId="22" borderId="20" xfId="0" applyFill="1" applyBorder="1" applyAlignment="1">
      <alignment vertical="center"/>
    </xf>
    <xf numFmtId="4" fontId="39" fillId="11" borderId="2" xfId="0" applyNumberFormat="1" applyFont="1" applyFill="1" applyBorder="1" applyAlignment="1">
      <alignment horizontal="left" vertical="center" indent="2"/>
    </xf>
    <xf numFmtId="165" fontId="39" fillId="11" borderId="3" xfId="0" applyNumberFormat="1" applyFont="1" applyFill="1" applyBorder="1" applyAlignment="1">
      <alignment horizontal="left" vertical="center"/>
    </xf>
    <xf numFmtId="2" fontId="0" fillId="11" borderId="19" xfId="0" applyNumberFormat="1" applyFill="1" applyBorder="1" applyAlignment="1">
      <alignment horizontal="center" vertical="center"/>
    </xf>
    <xf numFmtId="9" fontId="31" fillId="11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45" fillId="0" borderId="0" xfId="0" applyFont="1" applyAlignment="1">
      <alignment vertical="center"/>
    </xf>
    <xf numFmtId="9" fontId="0" fillId="11" borderId="1" xfId="0" applyNumberFormat="1" applyFill="1" applyBorder="1" applyAlignment="1">
      <alignment vertical="center"/>
    </xf>
    <xf numFmtId="3" fontId="0" fillId="11" borderId="1" xfId="0" applyNumberFormat="1" applyFill="1" applyBorder="1" applyAlignment="1">
      <alignment vertical="center"/>
    </xf>
    <xf numFmtId="2" fontId="39" fillId="11" borderId="19" xfId="0" applyNumberFormat="1" applyFont="1" applyFill="1" applyBorder="1" applyAlignment="1">
      <alignment horizontal="right" vertical="center" indent="2"/>
    </xf>
    <xf numFmtId="4" fontId="56" fillId="11" borderId="1" xfId="0" applyNumberFormat="1" applyFont="1" applyFill="1" applyBorder="1" applyAlignment="1">
      <alignment horizontal="center" vertical="center"/>
    </xf>
    <xf numFmtId="164" fontId="0" fillId="21" borderId="1" xfId="0" applyNumberFormat="1" applyFill="1" applyBorder="1" applyAlignment="1">
      <alignment horizontal="left" vertical="center"/>
    </xf>
    <xf numFmtId="4" fontId="0" fillId="11" borderId="5" xfId="0" applyNumberFormat="1" applyFill="1" applyBorder="1" applyAlignment="1">
      <alignment horizontal="right" vertical="center" indent="2"/>
    </xf>
    <xf numFmtId="2" fontId="0" fillId="11" borderId="5" xfId="0" applyNumberFormat="1" applyFill="1" applyBorder="1" applyAlignment="1">
      <alignment horizontal="right" vertical="center" indent="2"/>
    </xf>
    <xf numFmtId="164" fontId="0" fillId="11" borderId="1" xfId="0" applyNumberFormat="1" applyFill="1" applyBorder="1" applyAlignment="1">
      <alignment horizontal="center" vertical="center"/>
    </xf>
    <xf numFmtId="9" fontId="0" fillId="11" borderId="2" xfId="0" applyNumberForma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3" fontId="0" fillId="11" borderId="4" xfId="0" applyNumberFormat="1" applyFill="1" applyBorder="1" applyAlignment="1">
      <alignment vertical="center"/>
    </xf>
    <xf numFmtId="0" fontId="31" fillId="13" borderId="2" xfId="0" applyFont="1" applyFill="1" applyBorder="1" applyAlignment="1">
      <alignment vertical="center"/>
    </xf>
    <xf numFmtId="4" fontId="31" fillId="13" borderId="1" xfId="0" applyNumberFormat="1" applyFont="1" applyFill="1" applyBorder="1" applyAlignment="1">
      <alignment horizontal="right" vertical="center" indent="2"/>
    </xf>
    <xf numFmtId="4" fontId="31" fillId="13" borderId="5" xfId="0" applyNumberFormat="1" applyFont="1" applyFill="1" applyBorder="1" applyAlignment="1">
      <alignment horizontal="right" vertical="center" indent="2"/>
    </xf>
    <xf numFmtId="2" fontId="0" fillId="13" borderId="5" xfId="0" applyNumberFormat="1" applyFill="1" applyBorder="1" applyAlignment="1">
      <alignment horizontal="right" vertical="center" indent="2"/>
    </xf>
    <xf numFmtId="4" fontId="39" fillId="13" borderId="2" xfId="0" applyNumberFormat="1" applyFont="1" applyFill="1" applyBorder="1" applyAlignment="1">
      <alignment horizontal="left" vertical="center" indent="2"/>
    </xf>
    <xf numFmtId="165" fontId="39" fillId="13" borderId="3" xfId="0" applyNumberFormat="1" applyFont="1" applyFill="1" applyBorder="1" applyAlignment="1">
      <alignment horizontal="left" vertical="center"/>
    </xf>
    <xf numFmtId="4" fontId="0" fillId="13" borderId="2" xfId="0" applyNumberFormat="1" applyFill="1" applyBorder="1" applyAlignment="1">
      <alignment horizontal="left" vertical="center" indent="2"/>
    </xf>
    <xf numFmtId="165" fontId="0" fillId="13" borderId="3" xfId="0" applyNumberFormat="1" applyFill="1" applyBorder="1" applyAlignment="1">
      <alignment horizontal="left" vertical="center"/>
    </xf>
    <xf numFmtId="4" fontId="55" fillId="13" borderId="1" xfId="0" applyNumberFormat="1" applyFont="1" applyFill="1" applyBorder="1" applyAlignment="1">
      <alignment horizontal="center" vertical="center"/>
    </xf>
    <xf numFmtId="164" fontId="35" fillId="13" borderId="1" xfId="0" applyNumberFormat="1" applyFont="1" applyFill="1" applyBorder="1" applyAlignment="1">
      <alignment horizontal="right" vertical="center" indent="2"/>
    </xf>
    <xf numFmtId="164" fontId="31" fillId="13" borderId="1" xfId="0" applyNumberFormat="1" applyFont="1" applyFill="1" applyBorder="1" applyAlignment="1">
      <alignment horizontal="right" vertical="center" indent="2"/>
    </xf>
    <xf numFmtId="3" fontId="31" fillId="24" borderId="1" xfId="0" applyNumberFormat="1" applyFont="1" applyFill="1" applyBorder="1" applyAlignment="1">
      <alignment vertical="center"/>
    </xf>
    <xf numFmtId="0" fontId="31" fillId="24" borderId="1" xfId="0" applyFont="1" applyFill="1" applyBorder="1" applyAlignment="1">
      <alignment vertical="center"/>
    </xf>
    <xf numFmtId="165" fontId="31" fillId="24" borderId="1" xfId="0" applyNumberFormat="1" applyFont="1" applyFill="1" applyBorder="1" applyAlignment="1">
      <alignment vertical="center"/>
    </xf>
    <xf numFmtId="3" fontId="31" fillId="24" borderId="4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164" fontId="31" fillId="0" borderId="4" xfId="0" applyNumberFormat="1" applyFont="1" applyBorder="1" applyAlignment="1">
      <alignment vertical="center"/>
    </xf>
    <xf numFmtId="164" fontId="31" fillId="0" borderId="0" xfId="0" applyNumberFormat="1" applyFont="1"/>
    <xf numFmtId="164" fontId="35" fillId="0" borderId="0" xfId="0" applyNumberFormat="1" applyFont="1"/>
    <xf numFmtId="164" fontId="0" fillId="21" borderId="4" xfId="0" applyNumberFormat="1" applyFill="1" applyBorder="1" applyAlignment="1" applyProtection="1">
      <alignment horizontal="left" vertical="center"/>
      <protection locked="0"/>
    </xf>
    <xf numFmtId="0" fontId="57" fillId="19" borderId="5" xfId="0" applyFont="1" applyFill="1" applyBorder="1" applyAlignment="1" applyProtection="1">
      <alignment horizontal="center" vertical="top" wrapText="1"/>
      <protection hidden="1"/>
    </xf>
    <xf numFmtId="4" fontId="40" fillId="0" borderId="0" xfId="0" applyNumberFormat="1" applyFont="1"/>
    <xf numFmtId="0" fontId="40" fillId="4" borderId="1" xfId="0" applyFont="1" applyFill="1" applyBorder="1" applyAlignment="1">
      <alignment horizontal="center" vertical="center"/>
    </xf>
    <xf numFmtId="4" fontId="35" fillId="0" borderId="15" xfId="0" applyNumberFormat="1" applyFont="1" applyBorder="1"/>
    <xf numFmtId="167" fontId="35" fillId="18" borderId="0" xfId="0" applyNumberFormat="1" applyFont="1" applyFill="1" applyAlignment="1">
      <alignment horizontal="right" vertical="top" indent="2"/>
    </xf>
    <xf numFmtId="0" fontId="31" fillId="4" borderId="1" xfId="0" applyFont="1" applyFill="1" applyBorder="1" applyAlignment="1">
      <alignment horizontal="center" vertical="center"/>
    </xf>
    <xf numFmtId="0" fontId="31" fillId="18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right" indent="3"/>
    </xf>
    <xf numFmtId="2" fontId="31" fillId="4" borderId="1" xfId="0" applyNumberFormat="1" applyFont="1" applyFill="1" applyBorder="1" applyAlignment="1">
      <alignment horizontal="right" indent="3"/>
    </xf>
    <xf numFmtId="165" fontId="0" fillId="4" borderId="1" xfId="0" applyNumberFormat="1" applyFill="1" applyBorder="1" applyAlignment="1">
      <alignment horizontal="right" indent="3"/>
    </xf>
    <xf numFmtId="165" fontId="31" fillId="4" borderId="1" xfId="0" applyNumberFormat="1" applyFont="1" applyFill="1" applyBorder="1" applyAlignment="1">
      <alignment horizontal="right" indent="3"/>
    </xf>
    <xf numFmtId="4" fontId="0" fillId="4" borderId="1" xfId="0" applyNumberForma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 indent="2"/>
    </xf>
    <xf numFmtId="4" fontId="0" fillId="4" borderId="1" xfId="0" applyNumberFormat="1" applyFill="1" applyBorder="1" applyAlignment="1" applyProtection="1">
      <alignment horizontal="left"/>
      <protection hidden="1"/>
    </xf>
    <xf numFmtId="165" fontId="0" fillId="4" borderId="1" xfId="0" applyNumberFormat="1" applyFill="1" applyBorder="1" applyAlignment="1" applyProtection="1">
      <alignment horizontal="right"/>
      <protection hidden="1"/>
    </xf>
    <xf numFmtId="4" fontId="31" fillId="4" borderId="1" xfId="0" applyNumberFormat="1" applyFont="1" applyFill="1" applyBorder="1" applyAlignment="1" applyProtection="1">
      <alignment horizontal="left"/>
      <protection hidden="1"/>
    </xf>
    <xf numFmtId="165" fontId="31" fillId="4" borderId="1" xfId="0" applyNumberFormat="1" applyFont="1" applyFill="1" applyBorder="1" applyAlignment="1" applyProtection="1">
      <alignment horizontal="right"/>
      <protection hidden="1"/>
    </xf>
    <xf numFmtId="164" fontId="0" fillId="4" borderId="1" xfId="0" applyNumberFormat="1" applyFill="1" applyBorder="1" applyAlignment="1" applyProtection="1">
      <alignment horizontal="right"/>
      <protection hidden="1"/>
    </xf>
    <xf numFmtId="164" fontId="31" fillId="4" borderId="1" xfId="0" applyNumberFormat="1" applyFont="1" applyFill="1" applyBorder="1" applyAlignment="1" applyProtection="1">
      <alignment horizontal="right"/>
      <protection hidden="1"/>
    </xf>
    <xf numFmtId="167" fontId="35" fillId="18" borderId="0" xfId="0" applyNumberFormat="1" applyFont="1" applyFill="1" applyAlignment="1" applyProtection="1">
      <alignment vertical="top"/>
      <protection hidden="1"/>
    </xf>
    <xf numFmtId="2" fontId="38" fillId="0" borderId="1" xfId="0" applyNumberFormat="1" applyFont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>
      <alignment horizontal="left"/>
    </xf>
    <xf numFmtId="4" fontId="35" fillId="0" borderId="0" xfId="0" applyNumberFormat="1" applyFont="1"/>
    <xf numFmtId="0" fontId="42" fillId="0" borderId="0" xfId="0" applyFont="1" applyProtection="1">
      <protection hidden="1"/>
    </xf>
    <xf numFmtId="4" fontId="42" fillId="0" borderId="0" xfId="0" applyNumberFormat="1" applyFont="1" applyProtection="1">
      <protection hidden="1"/>
    </xf>
    <xf numFmtId="4" fontId="42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right"/>
      <protection hidden="1"/>
    </xf>
    <xf numFmtId="164" fontId="31" fillId="0" borderId="1" xfId="0" applyNumberFormat="1" applyFont="1" applyBorder="1" applyAlignment="1">
      <alignment vertical="center"/>
    </xf>
    <xf numFmtId="0" fontId="36" fillId="0" borderId="0" xfId="0" applyFont="1" applyProtection="1">
      <protection hidden="1"/>
    </xf>
    <xf numFmtId="0" fontId="58" fillId="0" borderId="0" xfId="0" applyFont="1" applyAlignment="1" applyProtection="1">
      <alignment horizontal="center" vertical="center"/>
      <protection hidden="1"/>
    </xf>
    <xf numFmtId="4" fontId="40" fillId="0" borderId="0" xfId="0" applyNumberFormat="1" applyFont="1" applyAlignment="1" applyProtection="1">
      <alignment horizontal="center"/>
      <protection hidden="1"/>
    </xf>
    <xf numFmtId="165" fontId="38" fillId="0" borderId="0" xfId="0" applyNumberFormat="1" applyFont="1" applyAlignment="1" applyProtection="1">
      <alignment horizontal="right" indent="1"/>
      <protection locked="0"/>
    </xf>
    <xf numFmtId="0" fontId="40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165" fontId="38" fillId="0" borderId="0" xfId="0" applyNumberFormat="1" applyFont="1" applyAlignment="1" applyProtection="1">
      <alignment horizontal="right" indent="1"/>
      <protection hidden="1"/>
    </xf>
    <xf numFmtId="0" fontId="40" fillId="0" borderId="0" xfId="0" applyFont="1" applyAlignment="1" applyProtection="1">
      <alignment horizontal="right" indent="1"/>
      <protection hidden="1"/>
    </xf>
    <xf numFmtId="165" fontId="40" fillId="0" borderId="0" xfId="0" applyNumberFormat="1" applyFont="1" applyAlignment="1" applyProtection="1">
      <alignment horizontal="right" indent="1"/>
      <protection hidden="1"/>
    </xf>
    <xf numFmtId="165" fontId="0" fillId="0" borderId="0" xfId="0" applyNumberFormat="1" applyAlignment="1" applyProtection="1">
      <alignment horizontal="right" indent="1"/>
      <protection locked="0"/>
    </xf>
    <xf numFmtId="165" fontId="0" fillId="0" borderId="0" xfId="0" applyNumberFormat="1" applyAlignment="1" applyProtection="1">
      <alignment horizontal="right"/>
      <protection hidden="1"/>
    </xf>
    <xf numFmtId="165" fontId="31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31" fillId="0" borderId="0" xfId="0" applyNumberFormat="1" applyFont="1" applyAlignment="1" applyProtection="1">
      <alignment horizontal="right"/>
      <protection hidden="1"/>
    </xf>
    <xf numFmtId="0" fontId="40" fillId="9" borderId="1" xfId="0" applyFont="1" applyFill="1" applyBorder="1" applyAlignment="1" applyProtection="1">
      <alignment horizontal="left"/>
      <protection hidden="1"/>
    </xf>
    <xf numFmtId="0" fontId="40" fillId="9" borderId="1" xfId="0" applyFont="1" applyFill="1" applyBorder="1" applyProtection="1">
      <protection hidden="1"/>
    </xf>
    <xf numFmtId="0" fontId="31" fillId="19" borderId="2" xfId="0" applyFont="1" applyFill="1" applyBorder="1" applyAlignment="1" applyProtection="1">
      <alignment horizontal="center" vertical="center" wrapText="1"/>
      <protection hidden="1"/>
    </xf>
    <xf numFmtId="4" fontId="40" fillId="11" borderId="2" xfId="0" applyNumberFormat="1" applyFont="1" applyFill="1" applyBorder="1" applyAlignment="1" applyProtection="1">
      <alignment horizontal="right" indent="2"/>
      <protection hidden="1"/>
    </xf>
    <xf numFmtId="0" fontId="40" fillId="9" borderId="1" xfId="0" applyFont="1" applyFill="1" applyBorder="1" applyAlignment="1" applyProtection="1">
      <alignment horizontal="right" indent="1"/>
      <protection hidden="1"/>
    </xf>
    <xf numFmtId="165" fontId="40" fillId="9" borderId="1" xfId="0" applyNumberFormat="1" applyFont="1" applyFill="1" applyBorder="1" applyAlignment="1" applyProtection="1">
      <alignment horizontal="right" indent="1"/>
      <protection hidden="1"/>
    </xf>
    <xf numFmtId="164" fontId="42" fillId="5" borderId="9" xfId="0" applyNumberFormat="1" applyFont="1" applyFill="1" applyBorder="1" applyProtection="1">
      <protection hidden="1"/>
    </xf>
    <xf numFmtId="164" fontId="42" fillId="6" borderId="2" xfId="0" applyNumberFormat="1" applyFont="1" applyFill="1" applyBorder="1" applyProtection="1">
      <protection hidden="1"/>
    </xf>
    <xf numFmtId="0" fontId="43" fillId="6" borderId="2" xfId="0" applyFont="1" applyFill="1" applyBorder="1" applyAlignment="1" applyProtection="1">
      <alignment horizontal="center"/>
      <protection hidden="1"/>
    </xf>
    <xf numFmtId="0" fontId="42" fillId="6" borderId="2" xfId="0" applyFont="1" applyFill="1" applyBorder="1" applyAlignment="1" applyProtection="1">
      <alignment horizontal="center" wrapText="1"/>
      <protection hidden="1"/>
    </xf>
    <xf numFmtId="164" fontId="42" fillId="7" borderId="2" xfId="0" applyNumberFormat="1" applyFont="1" applyFill="1" applyBorder="1" applyProtection="1">
      <protection hidden="1"/>
    </xf>
    <xf numFmtId="0" fontId="43" fillId="7" borderId="2" xfId="0" applyFont="1" applyFill="1" applyBorder="1" applyAlignment="1" applyProtection="1">
      <alignment horizontal="center"/>
      <protection hidden="1"/>
    </xf>
    <xf numFmtId="0" fontId="42" fillId="7" borderId="2" xfId="0" applyFont="1" applyFill="1" applyBorder="1" applyAlignment="1" applyProtection="1">
      <alignment horizontal="center" wrapText="1"/>
      <protection hidden="1"/>
    </xf>
    <xf numFmtId="0" fontId="38" fillId="25" borderId="1" xfId="0" applyFont="1" applyFill="1" applyBorder="1" applyAlignment="1" applyProtection="1">
      <alignment horizontal="left"/>
      <protection hidden="1"/>
    </xf>
    <xf numFmtId="0" fontId="47" fillId="25" borderId="1" xfId="0" applyFont="1" applyFill="1" applyBorder="1" applyAlignment="1" applyProtection="1">
      <alignment horizontal="left"/>
      <protection hidden="1"/>
    </xf>
    <xf numFmtId="4" fontId="38" fillId="25" borderId="2" xfId="0" applyNumberFormat="1" applyFont="1" applyFill="1" applyBorder="1" applyAlignment="1" applyProtection="1">
      <alignment horizontal="right" indent="2"/>
      <protection hidden="1"/>
    </xf>
    <xf numFmtId="4" fontId="52" fillId="25" borderId="2" xfId="0" applyNumberFormat="1" applyFont="1" applyFill="1" applyBorder="1" applyAlignment="1" applyProtection="1">
      <alignment horizontal="right" indent="2"/>
      <protection hidden="1"/>
    </xf>
    <xf numFmtId="4" fontId="40" fillId="25" borderId="2" xfId="0" applyNumberFormat="1" applyFont="1" applyFill="1" applyBorder="1" applyAlignment="1" applyProtection="1">
      <alignment horizontal="right" indent="2"/>
      <protection hidden="1"/>
    </xf>
    <xf numFmtId="165" fontId="0" fillId="25" borderId="1" xfId="0" applyNumberFormat="1" applyFill="1" applyBorder="1" applyAlignment="1" applyProtection="1">
      <alignment horizontal="right" indent="1"/>
      <protection hidden="1"/>
    </xf>
    <xf numFmtId="0" fontId="43" fillId="0" borderId="0" xfId="0" applyFont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 wrapText="1"/>
      <protection hidden="1"/>
    </xf>
    <xf numFmtId="164" fontId="42" fillId="7" borderId="5" xfId="0" applyNumberFormat="1" applyFont="1" applyFill="1" applyBorder="1" applyProtection="1">
      <protection hidden="1"/>
    </xf>
    <xf numFmtId="4" fontId="40" fillId="0" borderId="18" xfId="0" applyNumberFormat="1" applyFont="1" applyBorder="1"/>
    <xf numFmtId="4" fontId="31" fillId="0" borderId="18" xfId="0" applyNumberFormat="1" applyFont="1" applyBorder="1"/>
    <xf numFmtId="4" fontId="31" fillId="0" borderId="0" xfId="0" applyNumberFormat="1" applyFont="1"/>
    <xf numFmtId="0" fontId="0" fillId="4" borderId="1" xfId="0" applyFill="1" applyBorder="1"/>
    <xf numFmtId="0" fontId="38" fillId="0" borderId="1" xfId="0" applyFont="1" applyBorder="1" applyAlignment="1" applyProtection="1">
      <alignment horizontal="left"/>
      <protection locked="0"/>
    </xf>
    <xf numFmtId="0" fontId="36" fillId="20" borderId="0" xfId="0" applyFont="1" applyFill="1"/>
    <xf numFmtId="0" fontId="40" fillId="19" borderId="3" xfId="0" applyFont="1" applyFill="1" applyBorder="1" applyAlignment="1" applyProtection="1">
      <alignment vertical="center" wrapText="1"/>
      <protection hidden="1"/>
    </xf>
    <xf numFmtId="4" fontId="38" fillId="0" borderId="2" xfId="0" applyNumberFormat="1" applyFont="1" applyBorder="1" applyAlignment="1">
      <alignment horizontal="right" indent="2"/>
    </xf>
    <xf numFmtId="0" fontId="40" fillId="13" borderId="3" xfId="0" applyFont="1" applyFill="1" applyBorder="1" applyAlignment="1" applyProtection="1">
      <alignment vertical="center" wrapText="1"/>
      <protection hidden="1"/>
    </xf>
    <xf numFmtId="0" fontId="1" fillId="13" borderId="21" xfId="0" applyFont="1" applyFill="1" applyBorder="1" applyAlignment="1" applyProtection="1">
      <alignment horizontal="center" vertical="top" wrapText="1"/>
      <protection hidden="1"/>
    </xf>
    <xf numFmtId="0" fontId="40" fillId="13" borderId="1" xfId="0" applyFont="1" applyFill="1" applyBorder="1" applyAlignment="1" applyProtection="1">
      <alignment vertical="center" wrapText="1"/>
      <protection hidden="1"/>
    </xf>
    <xf numFmtId="0" fontId="1" fillId="13" borderId="1" xfId="0" applyFont="1" applyFill="1" applyBorder="1" applyAlignment="1" applyProtection="1">
      <alignment horizontal="center" vertical="top" wrapText="1"/>
      <protection hidden="1"/>
    </xf>
    <xf numFmtId="164" fontId="38" fillId="0" borderId="2" xfId="0" applyNumberFormat="1" applyFont="1" applyBorder="1" applyAlignment="1">
      <alignment horizontal="center"/>
    </xf>
    <xf numFmtId="166" fontId="38" fillId="4" borderId="1" xfId="0" applyNumberFormat="1" applyFont="1" applyFill="1" applyBorder="1" applyAlignment="1" applyProtection="1">
      <alignment horizontal="right"/>
      <protection hidden="1"/>
    </xf>
    <xf numFmtId="166" fontId="38" fillId="15" borderId="1" xfId="0" applyNumberFormat="1" applyFont="1" applyFill="1" applyBorder="1" applyAlignment="1" applyProtection="1">
      <alignment horizontal="right"/>
      <protection hidden="1"/>
    </xf>
    <xf numFmtId="4" fontId="0" fillId="4" borderId="4" xfId="0" applyNumberFormat="1" applyFill="1" applyBorder="1" applyAlignment="1" applyProtection="1">
      <alignment horizontal="left"/>
      <protection hidden="1"/>
    </xf>
    <xf numFmtId="166" fontId="38" fillId="0" borderId="1" xfId="0" applyNumberFormat="1" applyFont="1" applyBorder="1" applyAlignment="1" applyProtection="1">
      <alignment horizontal="right"/>
      <protection locked="0"/>
    </xf>
    <xf numFmtId="0" fontId="39" fillId="13" borderId="0" xfId="0" applyFont="1" applyFill="1" applyAlignment="1">
      <alignment horizontal="right"/>
    </xf>
    <xf numFmtId="4" fontId="31" fillId="0" borderId="41" xfId="0" applyNumberFormat="1" applyFont="1" applyBorder="1" applyAlignment="1" applyProtection="1">
      <alignment horizontal="right" vertical="center" indent="2"/>
      <protection locked="0"/>
    </xf>
    <xf numFmtId="165" fontId="47" fillId="0" borderId="0" xfId="0" applyNumberFormat="1" applyFont="1" applyAlignment="1" applyProtection="1">
      <alignment horizontal="left" indent="1"/>
      <protection hidden="1"/>
    </xf>
    <xf numFmtId="0" fontId="57" fillId="26" borderId="2" xfId="0" applyFont="1" applyFill="1" applyBorder="1" applyAlignment="1">
      <alignment vertical="center"/>
    </xf>
    <xf numFmtId="0" fontId="38" fillId="20" borderId="1" xfId="0" applyFont="1" applyFill="1" applyBorder="1" applyAlignment="1">
      <alignment horizontal="left"/>
    </xf>
    <xf numFmtId="165" fontId="12" fillId="27" borderId="1" xfId="0" applyNumberFormat="1" applyFont="1" applyFill="1" applyBorder="1" applyAlignment="1" applyProtection="1">
      <alignment horizontal="right" indent="1"/>
      <protection hidden="1"/>
    </xf>
    <xf numFmtId="165" fontId="12" fillId="28" borderId="1" xfId="0" applyNumberFormat="1" applyFont="1" applyFill="1" applyBorder="1" applyAlignment="1" applyProtection="1">
      <alignment horizontal="right" indent="1"/>
      <protection hidden="1"/>
    </xf>
    <xf numFmtId="166" fontId="12" fillId="27" borderId="1" xfId="0" applyNumberFormat="1" applyFont="1" applyFill="1" applyBorder="1" applyAlignment="1" applyProtection="1">
      <alignment horizontal="right"/>
      <protection hidden="1"/>
    </xf>
    <xf numFmtId="0" fontId="59" fillId="0" borderId="0" xfId="0" applyFont="1" applyProtection="1">
      <protection hidden="1"/>
    </xf>
    <xf numFmtId="4" fontId="0" fillId="13" borderId="22" xfId="0" applyNumberFormat="1" applyFill="1" applyBorder="1" applyAlignment="1">
      <alignment horizontal="right" vertical="top" indent="2"/>
    </xf>
    <xf numFmtId="4" fontId="60" fillId="6" borderId="1" xfId="0" applyNumberFormat="1" applyFont="1" applyFill="1" applyBorder="1" applyAlignment="1">
      <alignment horizontal="right" vertical="center" indent="2"/>
    </xf>
    <xf numFmtId="0" fontId="31" fillId="8" borderId="22" xfId="0" applyFont="1" applyFill="1" applyBorder="1" applyAlignment="1">
      <alignment horizontal="center" vertical="center"/>
    </xf>
    <xf numFmtId="0" fontId="31" fillId="21" borderId="22" xfId="0" applyFont="1" applyFill="1" applyBorder="1" applyAlignment="1">
      <alignment horizontal="center" vertical="center"/>
    </xf>
    <xf numFmtId="0" fontId="31" fillId="13" borderId="16" xfId="0" applyFont="1" applyFill="1" applyBorder="1" applyAlignment="1">
      <alignment horizontal="center" vertical="top" wrapText="1"/>
    </xf>
    <xf numFmtId="0" fontId="42" fillId="13" borderId="0" xfId="0" applyFont="1" applyFill="1" applyAlignment="1" applyProtection="1">
      <alignment horizontal="center" vertical="center" wrapText="1"/>
      <protection hidden="1"/>
    </xf>
    <xf numFmtId="0" fontId="54" fillId="6" borderId="1" xfId="0" applyFont="1" applyFill="1" applyBorder="1" applyAlignment="1">
      <alignment vertical="center" wrapText="1"/>
    </xf>
    <xf numFmtId="0" fontId="54" fillId="6" borderId="1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vertical="center" wrapText="1"/>
    </xf>
    <xf numFmtId="4" fontId="54" fillId="6" borderId="1" xfId="0" applyNumberFormat="1" applyFont="1" applyFill="1" applyBorder="1" applyAlignment="1">
      <alignment horizontal="right" vertical="center" indent="2"/>
    </xf>
    <xf numFmtId="4" fontId="61" fillId="6" borderId="1" xfId="0" applyNumberFormat="1" applyFont="1" applyFill="1" applyBorder="1" applyAlignment="1">
      <alignment horizontal="right" vertical="center" indent="2"/>
    </xf>
    <xf numFmtId="4" fontId="62" fillId="6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left"/>
    </xf>
    <xf numFmtId="0" fontId="63" fillId="0" borderId="0" xfId="0" applyFont="1" applyAlignment="1">
      <alignment horizontal="justify" vertical="center"/>
    </xf>
    <xf numFmtId="0" fontId="42" fillId="8" borderId="42" xfId="0" applyFont="1" applyFill="1" applyBorder="1" applyAlignment="1">
      <alignment horizontal="left" vertical="top"/>
    </xf>
    <xf numFmtId="0" fontId="64" fillId="0" borderId="23" xfId="0" applyFont="1" applyBorder="1" applyAlignment="1">
      <alignment vertical="top" wrapText="1"/>
    </xf>
    <xf numFmtId="0" fontId="64" fillId="0" borderId="0" xfId="0" applyFont="1" applyAlignment="1">
      <alignment vertical="top" wrapText="1"/>
    </xf>
    <xf numFmtId="0" fontId="54" fillId="0" borderId="0" xfId="0" applyFont="1" applyAlignment="1">
      <alignment horizontal="center" vertical="center" wrapText="1"/>
    </xf>
    <xf numFmtId="0" fontId="12" fillId="20" borderId="0" xfId="0" applyFont="1" applyFill="1" applyAlignment="1" applyProtection="1">
      <alignment horizontal="center"/>
      <protection locked="0"/>
    </xf>
    <xf numFmtId="0" fontId="19" fillId="0" borderId="0" xfId="0" applyFont="1" applyAlignment="1">
      <alignment vertical="center"/>
    </xf>
    <xf numFmtId="0" fontId="62" fillId="29" borderId="1" xfId="0" applyFont="1" applyFill="1" applyBorder="1" applyAlignment="1">
      <alignment horizontal="center" vertical="center" wrapText="1"/>
    </xf>
    <xf numFmtId="0" fontId="54" fillId="6" borderId="3" xfId="0" applyFont="1" applyFill="1" applyBorder="1" applyAlignment="1">
      <alignment horizontal="center" vertical="center" wrapText="1"/>
    </xf>
    <xf numFmtId="4" fontId="60" fillId="6" borderId="3" xfId="0" applyNumberFormat="1" applyFont="1" applyFill="1" applyBorder="1" applyAlignment="1">
      <alignment horizontal="right" vertical="center" indent="2"/>
    </xf>
    <xf numFmtId="2" fontId="0" fillId="0" borderId="1" xfId="0" applyNumberFormat="1" applyBorder="1" applyAlignment="1">
      <alignment horizontal="right" indent="3"/>
    </xf>
    <xf numFmtId="2" fontId="31" fillId="0" borderId="1" xfId="0" applyNumberFormat="1" applyFont="1" applyBorder="1" applyAlignment="1">
      <alignment horizontal="right" indent="3"/>
    </xf>
    <xf numFmtId="0" fontId="35" fillId="0" borderId="0" xfId="0" applyFont="1" applyAlignment="1">
      <alignment horizontal="right" vertical="top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right" indent="3"/>
    </xf>
    <xf numFmtId="2" fontId="32" fillId="0" borderId="1" xfId="0" applyNumberFormat="1" applyFont="1" applyBorder="1" applyAlignment="1">
      <alignment horizontal="right" indent="3"/>
    </xf>
    <xf numFmtId="4" fontId="65" fillId="0" borderId="0" xfId="0" applyNumberFormat="1" applyFont="1"/>
    <xf numFmtId="4" fontId="40" fillId="0" borderId="0" xfId="0" applyNumberFormat="1" applyFont="1" applyProtection="1"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0" fontId="43" fillId="13" borderId="18" xfId="0" applyFont="1" applyFill="1" applyBorder="1" applyAlignment="1" applyProtection="1">
      <alignment vertical="top" wrapText="1"/>
      <protection hidden="1"/>
    </xf>
    <xf numFmtId="2" fontId="31" fillId="0" borderId="43" xfId="0" applyNumberFormat="1" applyFont="1" applyBorder="1" applyAlignment="1" applyProtection="1">
      <alignment horizontal="right" indent="2"/>
      <protection locked="0"/>
    </xf>
    <xf numFmtId="2" fontId="31" fillId="4" borderId="1" xfId="0" applyNumberFormat="1" applyFont="1" applyFill="1" applyBorder="1" applyAlignment="1" applyProtection="1">
      <alignment horizontal="right" indent="1"/>
      <protection hidden="1"/>
    </xf>
    <xf numFmtId="2" fontId="38" fillId="0" borderId="1" xfId="0" applyNumberFormat="1" applyFont="1" applyBorder="1" applyAlignment="1" applyProtection="1">
      <alignment horizontal="right" indent="1"/>
      <protection locked="0"/>
    </xf>
    <xf numFmtId="2" fontId="38" fillId="2" borderId="1" xfId="0" applyNumberFormat="1" applyFont="1" applyFill="1" applyBorder="1" applyAlignment="1" applyProtection="1">
      <alignment horizontal="right" indent="1"/>
      <protection locked="0"/>
    </xf>
    <xf numFmtId="2" fontId="0" fillId="4" borderId="1" xfId="0" applyNumberFormat="1" applyFill="1" applyBorder="1" applyAlignment="1">
      <alignment horizontal="right" indent="1"/>
    </xf>
    <xf numFmtId="2" fontId="31" fillId="4" borderId="1" xfId="0" applyNumberFormat="1" applyFont="1" applyFill="1" applyBorder="1" applyAlignment="1">
      <alignment horizontal="right" indent="1"/>
    </xf>
    <xf numFmtId="0" fontId="31" fillId="0" borderId="0" xfId="0" applyFont="1" applyAlignment="1">
      <alignment horizontal="left"/>
    </xf>
    <xf numFmtId="0" fontId="66" fillId="0" borderId="0" xfId="0" applyFont="1"/>
    <xf numFmtId="0" fontId="54" fillId="0" borderId="0" xfId="0" applyFont="1" applyAlignment="1">
      <alignment vertical="center" wrapText="1"/>
    </xf>
    <xf numFmtId="0" fontId="68" fillId="19" borderId="5" xfId="0" applyFont="1" applyFill="1" applyBorder="1" applyAlignment="1">
      <alignment horizontal="center" vertical="center"/>
    </xf>
    <xf numFmtId="0" fontId="68" fillId="19" borderId="1" xfId="0" applyFont="1" applyFill="1" applyBorder="1" applyAlignment="1">
      <alignment horizontal="left" vertical="center"/>
    </xf>
    <xf numFmtId="0" fontId="69" fillId="19" borderId="1" xfId="0" applyFont="1" applyFill="1" applyBorder="1" applyAlignment="1">
      <alignment horizontal="left" vertical="center"/>
    </xf>
    <xf numFmtId="4" fontId="70" fillId="6" borderId="1" xfId="0" applyNumberFormat="1" applyFont="1" applyFill="1" applyBorder="1" applyAlignment="1">
      <alignment horizontal="right" vertical="center" indent="2"/>
    </xf>
    <xf numFmtId="166" fontId="71" fillId="19" borderId="4" xfId="0" applyNumberFormat="1" applyFont="1" applyFill="1" applyBorder="1" applyAlignment="1">
      <alignment horizontal="center" vertical="center"/>
    </xf>
    <xf numFmtId="9" fontId="71" fillId="19" borderId="1" xfId="0" applyNumberFormat="1" applyFont="1" applyFill="1" applyBorder="1" applyAlignment="1">
      <alignment horizontal="center" vertical="center"/>
    </xf>
    <xf numFmtId="2" fontId="68" fillId="19" borderId="2" xfId="0" applyNumberFormat="1" applyFont="1" applyFill="1" applyBorder="1" applyAlignment="1">
      <alignment horizontal="center" vertical="center"/>
    </xf>
    <xf numFmtId="4" fontId="42" fillId="6" borderId="1" xfId="0" applyNumberFormat="1" applyFont="1" applyFill="1" applyBorder="1" applyAlignment="1">
      <alignment horizontal="right" vertical="center" indent="2"/>
    </xf>
    <xf numFmtId="0" fontId="68" fillId="0" borderId="0" xfId="0" applyFont="1"/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 applyProtection="1">
      <alignment horizontal="center" vertical="center"/>
      <protection locked="0"/>
    </xf>
    <xf numFmtId="165" fontId="72" fillId="0" borderId="0" xfId="0" applyNumberFormat="1" applyFont="1" applyAlignment="1">
      <alignment horizontal="center" vertic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74" fillId="0" borderId="0" xfId="0" applyFont="1"/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5" fillId="0" borderId="0" xfId="0" applyFont="1" applyAlignment="1">
      <alignment vertical="top" wrapText="1"/>
    </xf>
    <xf numFmtId="0" fontId="76" fillId="0" borderId="0" xfId="0" applyFont="1" applyAlignment="1">
      <alignment vertical="top"/>
    </xf>
    <xf numFmtId="0" fontId="73" fillId="0" borderId="6" xfId="0" applyFont="1" applyBorder="1" applyAlignment="1">
      <alignment horizontal="center" vertical="center" wrapText="1"/>
    </xf>
    <xf numFmtId="0" fontId="42" fillId="30" borderId="0" xfId="0" applyFont="1" applyFill="1" applyAlignment="1" applyProtection="1">
      <alignment horizontal="left" vertical="top" wrapText="1"/>
      <protection hidden="1"/>
    </xf>
    <xf numFmtId="0" fontId="0" fillId="30" borderId="1" xfId="0" applyFill="1" applyBorder="1" applyAlignment="1" applyProtection="1">
      <alignment horizontal="center" vertical="center" wrapText="1"/>
      <protection hidden="1"/>
    </xf>
    <xf numFmtId="4" fontId="74" fillId="0" borderId="1" xfId="0" applyNumberFormat="1" applyFont="1" applyBorder="1" applyAlignment="1">
      <alignment horizontal="right" vertical="center" indent="1"/>
    </xf>
    <xf numFmtId="4" fontId="74" fillId="0" borderId="6" xfId="0" applyNumberFormat="1" applyFont="1" applyBorder="1" applyAlignment="1">
      <alignment horizontal="right" vertical="center" indent="1"/>
    </xf>
    <xf numFmtId="0" fontId="34" fillId="20" borderId="0" xfId="0" applyFont="1" applyFill="1" applyAlignment="1">
      <alignment vertical="center"/>
    </xf>
    <xf numFmtId="0" fontId="39" fillId="0" borderId="0" xfId="0" applyFont="1"/>
    <xf numFmtId="0" fontId="73" fillId="20" borderId="8" xfId="0" applyFont="1" applyFill="1" applyBorder="1" applyAlignment="1">
      <alignment horizontal="center" vertical="center" wrapText="1"/>
    </xf>
    <xf numFmtId="4" fontId="74" fillId="0" borderId="14" xfId="0" applyNumberFormat="1" applyFont="1" applyBorder="1" applyAlignment="1">
      <alignment horizontal="right" vertical="center" indent="1"/>
    </xf>
    <xf numFmtId="0" fontId="73" fillId="20" borderId="9" xfId="0" applyFont="1" applyFill="1" applyBorder="1" applyAlignment="1">
      <alignment vertical="center" wrapText="1"/>
    </xf>
    <xf numFmtId="0" fontId="73" fillId="20" borderId="7" xfId="0" applyFont="1" applyFill="1" applyBorder="1" applyAlignment="1">
      <alignment horizontal="center" vertical="center" wrapText="1"/>
    </xf>
    <xf numFmtId="0" fontId="74" fillId="0" borderId="10" xfId="0" applyFont="1" applyBorder="1" applyAlignment="1">
      <alignment vertical="center" wrapText="1"/>
    </xf>
    <xf numFmtId="4" fontId="74" fillId="0" borderId="11" xfId="0" applyNumberFormat="1" applyFont="1" applyBorder="1" applyAlignment="1">
      <alignment horizontal="right" vertical="center" indent="1"/>
    </xf>
    <xf numFmtId="0" fontId="73" fillId="0" borderId="12" xfId="0" applyFont="1" applyBorder="1" applyAlignment="1">
      <alignment vertical="center" wrapText="1"/>
    </xf>
    <xf numFmtId="4" fontId="73" fillId="0" borderId="13" xfId="0" applyNumberFormat="1" applyFont="1" applyBorder="1" applyAlignment="1">
      <alignment horizontal="right" vertical="center" indent="1"/>
    </xf>
    <xf numFmtId="4" fontId="73" fillId="0" borderId="14" xfId="0" applyNumberFormat="1" applyFont="1" applyBorder="1" applyAlignment="1">
      <alignment horizontal="right" vertical="center" indent="1"/>
    </xf>
    <xf numFmtId="1" fontId="73" fillId="20" borderId="47" xfId="0" applyNumberFormat="1" applyFont="1" applyFill="1" applyBorder="1" applyAlignment="1">
      <alignment horizontal="center" vertical="center" wrapText="1"/>
    </xf>
    <xf numFmtId="0" fontId="73" fillId="0" borderId="48" xfId="0" applyFont="1" applyBorder="1" applyAlignment="1">
      <alignment horizontal="center" vertical="center" wrapText="1"/>
    </xf>
    <xf numFmtId="4" fontId="74" fillId="0" borderId="48" xfId="0" applyNumberFormat="1" applyFont="1" applyBorder="1" applyAlignment="1">
      <alignment horizontal="right" vertical="center" indent="1"/>
    </xf>
    <xf numFmtId="4" fontId="73" fillId="0" borderId="49" xfId="0" applyNumberFormat="1" applyFont="1" applyBorder="1" applyAlignment="1">
      <alignment horizontal="right" vertical="center" indent="1"/>
    </xf>
    <xf numFmtId="0" fontId="73" fillId="20" borderId="50" xfId="0" applyFont="1" applyFill="1" applyBorder="1" applyAlignment="1">
      <alignment vertical="center" wrapText="1"/>
    </xf>
    <xf numFmtId="0" fontId="73" fillId="20" borderId="24" xfId="0" applyFont="1" applyFill="1" applyBorder="1" applyAlignment="1">
      <alignment horizontal="center" vertical="center" wrapText="1"/>
    </xf>
    <xf numFmtId="0" fontId="73" fillId="0" borderId="51" xfId="0" applyFont="1" applyBorder="1" applyAlignment="1">
      <alignment vertical="center" wrapText="1"/>
    </xf>
    <xf numFmtId="0" fontId="73" fillId="0" borderId="11" xfId="0" applyFont="1" applyBorder="1" applyAlignment="1">
      <alignment horizontal="center" vertical="center" wrapText="1"/>
    </xf>
    <xf numFmtId="0" fontId="74" fillId="0" borderId="51" xfId="0" applyFont="1" applyBorder="1" applyAlignment="1">
      <alignment vertical="center" wrapText="1"/>
    </xf>
    <xf numFmtId="0" fontId="73" fillId="0" borderId="52" xfId="0" applyFont="1" applyBorder="1" applyAlignment="1">
      <alignment vertical="center" wrapText="1"/>
    </xf>
    <xf numFmtId="4" fontId="73" fillId="0" borderId="25" xfId="0" applyNumberFormat="1" applyFont="1" applyBorder="1" applyAlignment="1">
      <alignment horizontal="right" vertical="center" indent="1"/>
    </xf>
    <xf numFmtId="4" fontId="74" fillId="0" borderId="0" xfId="0" applyNumberFormat="1" applyFont="1" applyAlignment="1">
      <alignment horizontal="right" vertical="center" indent="1"/>
    </xf>
    <xf numFmtId="0" fontId="73" fillId="0" borderId="0" xfId="0" applyFont="1" applyAlignment="1">
      <alignment horizontal="center" vertical="center" wrapText="1"/>
    </xf>
    <xf numFmtId="4" fontId="73" fillId="0" borderId="0" xfId="0" applyNumberFormat="1" applyFont="1" applyAlignment="1">
      <alignment horizontal="right" vertical="center" indent="1"/>
    </xf>
    <xf numFmtId="1" fontId="73" fillId="0" borderId="0" xfId="0" applyNumberFormat="1" applyFont="1" applyAlignment="1">
      <alignment horizontal="center" vertical="center" wrapText="1"/>
    </xf>
    <xf numFmtId="0" fontId="45" fillId="0" borderId="0" xfId="0" applyFont="1"/>
    <xf numFmtId="0" fontId="80" fillId="0" borderId="0" xfId="0" applyFont="1"/>
    <xf numFmtId="0" fontId="50" fillId="29" borderId="0" xfId="0" applyFont="1" applyFill="1" applyAlignment="1" applyProtection="1">
      <alignment horizontal="left" vertical="top" wrapText="1"/>
      <protection hidden="1"/>
    </xf>
    <xf numFmtId="0" fontId="50" fillId="29" borderId="0" xfId="0" applyFont="1" applyFill="1" applyAlignment="1" applyProtection="1">
      <alignment horizontal="center" vertical="top" wrapText="1"/>
      <protection hidden="1"/>
    </xf>
    <xf numFmtId="0" fontId="0" fillId="19" borderId="1" xfId="0" applyFill="1" applyBorder="1" applyAlignment="1">
      <alignment horizontal="center" vertical="center" wrapText="1"/>
    </xf>
    <xf numFmtId="0" fontId="31" fillId="19" borderId="1" xfId="0" applyFont="1" applyFill="1" applyBorder="1"/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indent="3"/>
    </xf>
    <xf numFmtId="4" fontId="0" fillId="6" borderId="1" xfId="0" applyNumberFormat="1" applyFill="1" applyBorder="1" applyAlignment="1">
      <alignment horizontal="right" indent="3"/>
    </xf>
    <xf numFmtId="164" fontId="0" fillId="0" borderId="1" xfId="0" applyNumberFormat="1" applyBorder="1" applyAlignment="1" applyProtection="1">
      <alignment horizontal="right" indent="3"/>
      <protection locked="0"/>
    </xf>
    <xf numFmtId="164" fontId="38" fillId="0" borderId="2" xfId="0" applyNumberFormat="1" applyFont="1" applyBorder="1" applyAlignment="1" applyProtection="1">
      <alignment horizontal="right" indent="3"/>
      <protection locked="0"/>
    </xf>
    <xf numFmtId="164" fontId="31" fillId="11" borderId="1" xfId="0" applyNumberFormat="1" applyFont="1" applyFill="1" applyBorder="1" applyAlignment="1" applyProtection="1">
      <alignment horizontal="right" indent="3"/>
      <protection hidden="1"/>
    </xf>
    <xf numFmtId="0" fontId="40" fillId="9" borderId="6" xfId="0" applyFont="1" applyFill="1" applyBorder="1" applyAlignment="1" applyProtection="1">
      <alignment horizontal="right" indent="3"/>
      <protection hidden="1"/>
    </xf>
    <xf numFmtId="164" fontId="31" fillId="11" borderId="5" xfId="0" applyNumberFormat="1" applyFont="1" applyFill="1" applyBorder="1" applyAlignment="1" applyProtection="1">
      <alignment horizontal="right" indent="3"/>
      <protection hidden="1"/>
    </xf>
    <xf numFmtId="164" fontId="42" fillId="11" borderId="1" xfId="0" applyNumberFormat="1" applyFont="1" applyFill="1" applyBorder="1" applyAlignment="1" applyProtection="1">
      <alignment horizontal="right" indent="3"/>
      <protection hidden="1"/>
    </xf>
    <xf numFmtId="0" fontId="8" fillId="0" borderId="0" xfId="0" applyFont="1" applyAlignment="1" applyProtection="1">
      <alignment horizontal="right" indent="3"/>
      <protection hidden="1"/>
    </xf>
    <xf numFmtId="0" fontId="0" fillId="0" borderId="0" xfId="0" applyAlignment="1">
      <alignment horizontal="right" indent="3"/>
    </xf>
    <xf numFmtId="0" fontId="32" fillId="0" borderId="1" xfId="0" applyFont="1" applyBorder="1" applyAlignment="1">
      <alignment horizontal="right" vertical="center" indent="3"/>
    </xf>
    <xf numFmtId="2" fontId="53" fillId="0" borderId="44" xfId="0" applyNumberFormat="1" applyFont="1" applyBorder="1" applyAlignment="1" applyProtection="1">
      <alignment horizontal="center" vertical="center"/>
      <protection locked="0"/>
    </xf>
    <xf numFmtId="2" fontId="53" fillId="0" borderId="45" xfId="0" applyNumberFormat="1" applyFont="1" applyBorder="1" applyAlignment="1" applyProtection="1">
      <alignment horizontal="center" vertical="center"/>
      <protection locked="0"/>
    </xf>
    <xf numFmtId="2" fontId="53" fillId="0" borderId="46" xfId="0" applyNumberFormat="1" applyFont="1" applyBorder="1" applyAlignment="1" applyProtection="1">
      <alignment horizontal="center" vertical="center"/>
      <protection locked="0"/>
    </xf>
    <xf numFmtId="0" fontId="31" fillId="23" borderId="1" xfId="0" applyFont="1" applyFill="1" applyBorder="1" applyAlignment="1">
      <alignment horizontal="center" vertical="top" wrapText="1"/>
    </xf>
    <xf numFmtId="4" fontId="31" fillId="16" borderId="2" xfId="0" applyNumberFormat="1" applyFont="1" applyFill="1" applyBorder="1" applyAlignment="1">
      <alignment horizontal="center" vertical="top"/>
    </xf>
    <xf numFmtId="4" fontId="31" fillId="16" borderId="6" xfId="0" applyNumberFormat="1" applyFont="1" applyFill="1" applyBorder="1" applyAlignment="1">
      <alignment horizontal="center" vertical="top"/>
    </xf>
    <xf numFmtId="4" fontId="31" fillId="16" borderId="3" xfId="0" applyNumberFormat="1" applyFont="1" applyFill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1" fillId="0" borderId="6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77" fillId="0" borderId="0" xfId="0" applyFont="1" applyAlignment="1">
      <alignment horizontal="center" vertical="top" wrapText="1"/>
    </xf>
    <xf numFmtId="0" fontId="36" fillId="10" borderId="1" xfId="0" applyFont="1" applyFill="1" applyBorder="1" applyAlignment="1">
      <alignment horizontal="center" vertical="center" textRotation="90"/>
    </xf>
    <xf numFmtId="0" fontId="31" fillId="10" borderId="2" xfId="0" applyFont="1" applyFill="1" applyBorder="1" applyAlignment="1">
      <alignment horizontal="center" vertical="top"/>
    </xf>
    <xf numFmtId="0" fontId="31" fillId="10" borderId="6" xfId="0" applyFont="1" applyFill="1" applyBorder="1" applyAlignment="1">
      <alignment horizontal="center" vertical="top"/>
    </xf>
    <xf numFmtId="0" fontId="31" fillId="10" borderId="3" xfId="0" applyFont="1" applyFill="1" applyBorder="1" applyAlignment="1">
      <alignment horizontal="center" vertical="top"/>
    </xf>
    <xf numFmtId="0" fontId="31" fillId="21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31" fillId="10" borderId="1" xfId="0" applyFont="1" applyFill="1" applyBorder="1" applyAlignment="1">
      <alignment horizontal="center" vertical="top" wrapText="1"/>
    </xf>
    <xf numFmtId="0" fontId="50" fillId="21" borderId="53" xfId="0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 wrapText="1"/>
    </xf>
    <xf numFmtId="0" fontId="78" fillId="8" borderId="55" xfId="0" applyFont="1" applyFill="1" applyBorder="1" applyAlignment="1">
      <alignment horizontal="center" vertical="center" wrapText="1"/>
    </xf>
    <xf numFmtId="0" fontId="78" fillId="8" borderId="42" xfId="0" applyFont="1" applyFill="1" applyBorder="1" applyAlignment="1">
      <alignment horizontal="center" vertical="center" wrapText="1"/>
    </xf>
    <xf numFmtId="0" fontId="78" fillId="5" borderId="56" xfId="0" applyFont="1" applyFill="1" applyBorder="1" applyAlignment="1">
      <alignment horizontal="center" vertical="center"/>
    </xf>
    <xf numFmtId="0" fontId="0" fillId="21" borderId="3" xfId="0" applyFill="1" applyBorder="1" applyAlignment="1">
      <alignment horizontal="center" vertical="top"/>
    </xf>
    <xf numFmtId="0" fontId="0" fillId="21" borderId="1" xfId="0" applyFill="1" applyBorder="1" applyAlignment="1">
      <alignment horizontal="center" vertical="top"/>
    </xf>
    <xf numFmtId="0" fontId="39" fillId="5" borderId="57" xfId="0" applyFont="1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42" fillId="8" borderId="59" xfId="0" applyFont="1" applyFill="1" applyBorder="1" applyAlignment="1">
      <alignment horizontal="right" vertical="top"/>
    </xf>
    <xf numFmtId="0" fontId="42" fillId="8" borderId="55" xfId="0" applyFont="1" applyFill="1" applyBorder="1" applyAlignment="1">
      <alignment horizontal="right" vertical="top"/>
    </xf>
    <xf numFmtId="0" fontId="31" fillId="22" borderId="2" xfId="0" applyFont="1" applyFill="1" applyBorder="1" applyAlignment="1">
      <alignment horizontal="left" vertical="top" wrapText="1"/>
    </xf>
    <xf numFmtId="0" fontId="31" fillId="22" borderId="3" xfId="0" applyFont="1" applyFill="1" applyBorder="1" applyAlignment="1">
      <alignment horizontal="left" vertical="top" wrapText="1"/>
    </xf>
    <xf numFmtId="0" fontId="31" fillId="10" borderId="1" xfId="0" applyFont="1" applyFill="1" applyBorder="1" applyAlignment="1">
      <alignment horizontal="center" vertical="top"/>
    </xf>
    <xf numFmtId="0" fontId="31" fillId="21" borderId="1" xfId="0" applyFont="1" applyFill="1" applyBorder="1" applyAlignment="1">
      <alignment horizontal="center" vertical="top"/>
    </xf>
    <xf numFmtId="0" fontId="31" fillId="16" borderId="2" xfId="0" applyFont="1" applyFill="1" applyBorder="1" applyAlignment="1">
      <alignment horizontal="center" vertical="top"/>
    </xf>
    <xf numFmtId="0" fontId="31" fillId="16" borderId="6" xfId="0" applyFont="1" applyFill="1" applyBorder="1" applyAlignment="1">
      <alignment horizontal="center" vertical="top"/>
    </xf>
    <xf numFmtId="0" fontId="55" fillId="23" borderId="1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top" wrapText="1"/>
    </xf>
    <xf numFmtId="0" fontId="31" fillId="16" borderId="2" xfId="0" applyFont="1" applyFill="1" applyBorder="1" applyAlignment="1">
      <alignment horizontal="center" vertical="top" wrapText="1"/>
    </xf>
    <xf numFmtId="0" fontId="31" fillId="16" borderId="6" xfId="0" applyFont="1" applyFill="1" applyBorder="1" applyAlignment="1">
      <alignment horizontal="center" vertical="top" wrapText="1"/>
    </xf>
    <xf numFmtId="0" fontId="31" fillId="16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3" fontId="0" fillId="11" borderId="5" xfId="0" applyNumberFormat="1" applyFill="1" applyBorder="1" applyAlignment="1">
      <alignment horizontal="right" vertical="center"/>
    </xf>
    <xf numFmtId="3" fontId="0" fillId="11" borderId="28" xfId="0" applyNumberFormat="1" applyFill="1" applyBorder="1" applyAlignment="1">
      <alignment horizontal="right" vertical="center"/>
    </xf>
    <xf numFmtId="3" fontId="0" fillId="11" borderId="4" xfId="0" applyNumberFormat="1" applyFill="1" applyBorder="1" applyAlignment="1">
      <alignment horizontal="right" vertical="center"/>
    </xf>
    <xf numFmtId="165" fontId="0" fillId="11" borderId="5" xfId="0" applyNumberFormat="1" applyFill="1" applyBorder="1" applyAlignment="1">
      <alignment horizontal="right" vertical="center"/>
    </xf>
    <xf numFmtId="165" fontId="0" fillId="11" borderId="28" xfId="0" applyNumberFormat="1" applyFill="1" applyBorder="1" applyAlignment="1">
      <alignment horizontal="right" vertical="center"/>
    </xf>
    <xf numFmtId="165" fontId="0" fillId="11" borderId="4" xfId="0" applyNumberFormat="1" applyFill="1" applyBorder="1" applyAlignment="1">
      <alignment horizontal="right" vertical="center"/>
    </xf>
    <xf numFmtId="0" fontId="0" fillId="16" borderId="5" xfId="0" applyFill="1" applyBorder="1" applyAlignment="1">
      <alignment horizontal="right" vertical="center"/>
    </xf>
    <xf numFmtId="0" fontId="0" fillId="16" borderId="28" xfId="0" applyFill="1" applyBorder="1" applyAlignment="1">
      <alignment horizontal="right" vertical="center"/>
    </xf>
    <xf numFmtId="0" fontId="0" fillId="16" borderId="4" xfId="0" applyFill="1" applyBorder="1" applyAlignment="1">
      <alignment horizontal="right" vertical="center"/>
    </xf>
    <xf numFmtId="0" fontId="0" fillId="11" borderId="5" xfId="0" applyFill="1" applyBorder="1" applyAlignment="1">
      <alignment horizontal="right" vertical="center"/>
    </xf>
    <xf numFmtId="0" fontId="0" fillId="11" borderId="28" xfId="0" applyFill="1" applyBorder="1" applyAlignment="1">
      <alignment horizontal="right" vertical="center"/>
    </xf>
    <xf numFmtId="0" fontId="0" fillId="11" borderId="4" xfId="0" applyFill="1" applyBorder="1" applyAlignment="1">
      <alignment horizontal="right" vertical="center"/>
    </xf>
    <xf numFmtId="3" fontId="0" fillId="6" borderId="5" xfId="0" applyNumberFormat="1" applyFill="1" applyBorder="1" applyAlignment="1">
      <alignment horizontal="right" vertical="center"/>
    </xf>
    <xf numFmtId="3" fontId="0" fillId="6" borderId="28" xfId="0" applyNumberFormat="1" applyFill="1" applyBorder="1" applyAlignment="1">
      <alignment horizontal="right" vertical="center"/>
    </xf>
    <xf numFmtId="3" fontId="0" fillId="6" borderId="4" xfId="0" applyNumberFormat="1" applyFill="1" applyBorder="1" applyAlignment="1">
      <alignment horizontal="right" vertical="center"/>
    </xf>
    <xf numFmtId="0" fontId="0" fillId="22" borderId="5" xfId="0" applyFill="1" applyBorder="1" applyAlignment="1">
      <alignment horizontal="left" vertical="center"/>
    </xf>
    <xf numFmtId="0" fontId="0" fillId="22" borderId="4" xfId="0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29" xfId="0" applyBorder="1" applyAlignment="1">
      <alignment horizontal="right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31" fillId="13" borderId="2" xfId="0" applyFont="1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/>
    </xf>
    <xf numFmtId="0" fontId="54" fillId="6" borderId="1" xfId="0" applyFont="1" applyFill="1" applyBorder="1" applyAlignment="1">
      <alignment horizontal="left" vertical="center" wrapText="1"/>
    </xf>
    <xf numFmtId="0" fontId="70" fillId="6" borderId="1" xfId="0" applyFont="1" applyFill="1" applyBorder="1" applyAlignment="1">
      <alignment horizontal="left" vertical="center" wrapText="1"/>
    </xf>
    <xf numFmtId="0" fontId="60" fillId="6" borderId="1" xfId="0" applyFont="1" applyFill="1" applyBorder="1" applyAlignment="1">
      <alignment horizontal="left" vertical="center" wrapText="1"/>
    </xf>
    <xf numFmtId="0" fontId="67" fillId="19" borderId="0" xfId="0" applyFont="1" applyFill="1" applyAlignment="1">
      <alignment horizontal="left" vertical="center"/>
    </xf>
    <xf numFmtId="0" fontId="68" fillId="19" borderId="0" xfId="0" applyFont="1" applyFill="1" applyAlignment="1">
      <alignment horizontal="left" vertical="center"/>
    </xf>
    <xf numFmtId="0" fontId="68" fillId="19" borderId="0" xfId="0" applyFont="1" applyFill="1" applyAlignment="1">
      <alignment horizontal="left" vertical="top" wrapText="1"/>
    </xf>
    <xf numFmtId="0" fontId="60" fillId="6" borderId="60" xfId="0" applyFont="1" applyFill="1" applyBorder="1" applyAlignment="1">
      <alignment horizontal="left" vertical="center" wrapText="1"/>
    </xf>
    <xf numFmtId="0" fontId="68" fillId="19" borderId="2" xfId="0" applyFont="1" applyFill="1" applyBorder="1" applyAlignment="1">
      <alignment horizontal="left" vertical="center"/>
    </xf>
    <xf numFmtId="0" fontId="68" fillId="19" borderId="6" xfId="0" applyFont="1" applyFill="1" applyBorder="1" applyAlignment="1">
      <alignment horizontal="left" vertical="center"/>
    </xf>
    <xf numFmtId="0" fontId="68" fillId="19" borderId="3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54" fillId="6" borderId="60" xfId="0" applyFont="1" applyFill="1" applyBorder="1" applyAlignment="1">
      <alignment horizontal="left" vertical="center" wrapText="1"/>
    </xf>
    <xf numFmtId="0" fontId="37" fillId="19" borderId="5" xfId="0" applyFont="1" applyFill="1" applyBorder="1" applyAlignment="1" applyProtection="1">
      <alignment horizontal="center" vertical="center" wrapText="1"/>
      <protection hidden="1"/>
    </xf>
    <xf numFmtId="0" fontId="37" fillId="19" borderId="28" xfId="0" applyFont="1" applyFill="1" applyBorder="1" applyAlignment="1" applyProtection="1">
      <alignment horizontal="center" vertical="center" wrapText="1"/>
      <protection hidden="1"/>
    </xf>
    <xf numFmtId="0" fontId="40" fillId="30" borderId="1" xfId="0" applyFont="1" applyFill="1" applyBorder="1" applyAlignment="1" applyProtection="1">
      <alignment horizontal="left" vertical="center" wrapText="1"/>
      <protection hidden="1"/>
    </xf>
    <xf numFmtId="0" fontId="40" fillId="4" borderId="1" xfId="0" applyFont="1" applyFill="1" applyBorder="1" applyAlignment="1" applyProtection="1">
      <alignment horizontal="center" vertical="center" wrapText="1"/>
      <protection hidden="1"/>
    </xf>
    <xf numFmtId="0" fontId="42" fillId="19" borderId="5" xfId="0" applyFont="1" applyFill="1" applyBorder="1" applyAlignment="1" applyProtection="1">
      <alignment horizontal="center" vertical="top" wrapText="1"/>
      <protection hidden="1"/>
    </xf>
    <xf numFmtId="0" fontId="42" fillId="19" borderId="4" xfId="0" applyFont="1" applyFill="1" applyBorder="1" applyAlignment="1" applyProtection="1">
      <alignment horizontal="center" vertical="top" wrapText="1"/>
      <protection hidden="1"/>
    </xf>
    <xf numFmtId="0" fontId="40" fillId="30" borderId="20" xfId="0" applyFont="1" applyFill="1" applyBorder="1" applyAlignment="1" applyProtection="1">
      <alignment horizontal="center" vertical="top" wrapText="1"/>
      <protection hidden="1"/>
    </xf>
    <xf numFmtId="0" fontId="40" fillId="30" borderId="16" xfId="0" applyFont="1" applyFill="1" applyBorder="1" applyAlignment="1" applyProtection="1">
      <alignment horizontal="center" vertical="top" wrapText="1"/>
      <protection hidden="1"/>
    </xf>
    <xf numFmtId="0" fontId="40" fillId="19" borderId="20" xfId="0" applyFont="1" applyFill="1" applyBorder="1" applyAlignment="1" applyProtection="1">
      <alignment horizontal="center" vertical="top" wrapText="1"/>
      <protection hidden="1"/>
    </xf>
    <xf numFmtId="0" fontId="40" fillId="19" borderId="16" xfId="0" applyFont="1" applyFill="1" applyBorder="1" applyAlignment="1" applyProtection="1">
      <alignment horizontal="center" vertical="top" wrapText="1"/>
      <protection hidden="1"/>
    </xf>
    <xf numFmtId="4" fontId="40" fillId="0" borderId="0" xfId="0" applyNumberFormat="1" applyFont="1" applyAlignment="1" applyProtection="1">
      <alignment horizontal="center"/>
      <protection hidden="1"/>
    </xf>
    <xf numFmtId="4" fontId="40" fillId="0" borderId="18" xfId="0" applyNumberFormat="1" applyFont="1" applyBorder="1" applyAlignment="1" applyProtection="1">
      <alignment horizontal="center"/>
      <protection hidden="1"/>
    </xf>
    <xf numFmtId="4" fontId="48" fillId="0" borderId="15" xfId="0" applyNumberFormat="1" applyFont="1" applyBorder="1" applyAlignment="1" applyProtection="1">
      <alignment horizontal="center"/>
      <protection hidden="1"/>
    </xf>
    <xf numFmtId="0" fontId="50" fillId="8" borderId="1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horizontal="center" vertical="center" wrapText="1"/>
      <protection hidden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82" fillId="29" borderId="0" xfId="0" applyFont="1" applyFill="1" applyAlignment="1" applyProtection="1">
      <alignment horizontal="left" vertical="top" wrapText="1"/>
      <protection hidden="1"/>
    </xf>
    <xf numFmtId="0" fontId="0" fillId="19" borderId="23" xfId="0" applyFill="1" applyBorder="1" applyAlignment="1">
      <alignment horizontal="left" vertical="top" wrapText="1"/>
    </xf>
    <xf numFmtId="0" fontId="0" fillId="19" borderId="66" xfId="0" applyFill="1" applyBorder="1" applyAlignment="1">
      <alignment horizontal="left" vertical="top" wrapText="1"/>
    </xf>
    <xf numFmtId="0" fontId="0" fillId="19" borderId="5" xfId="0" applyFill="1" applyBorder="1" applyAlignment="1">
      <alignment horizontal="center" vertical="top" wrapText="1"/>
    </xf>
    <xf numFmtId="0" fontId="0" fillId="19" borderId="28" xfId="0" applyFill="1" applyBorder="1" applyAlignment="1">
      <alignment horizontal="center" vertical="top" wrapText="1"/>
    </xf>
    <xf numFmtId="0" fontId="0" fillId="19" borderId="4" xfId="0" applyFill="1" applyBorder="1" applyAlignment="1">
      <alignment horizontal="center" vertical="top" wrapText="1"/>
    </xf>
    <xf numFmtId="0" fontId="40" fillId="19" borderId="1" xfId="0" applyFont="1" applyFill="1" applyBorder="1" applyAlignment="1">
      <alignment horizontal="center" vertical="top" wrapText="1"/>
    </xf>
    <xf numFmtId="0" fontId="40" fillId="13" borderId="1" xfId="0" applyFont="1" applyFill="1" applyBorder="1" applyAlignment="1" applyProtection="1">
      <alignment horizontal="left" vertical="center" wrapText="1"/>
      <protection hidden="1"/>
    </xf>
    <xf numFmtId="0" fontId="31" fillId="13" borderId="5" xfId="0" applyFont="1" applyFill="1" applyBorder="1" applyAlignment="1" applyProtection="1">
      <alignment horizontal="center" vertical="top" wrapText="1"/>
      <protection hidden="1"/>
    </xf>
    <xf numFmtId="0" fontId="31" fillId="13" borderId="4" xfId="0" applyFont="1" applyFill="1" applyBorder="1" applyAlignment="1" applyProtection="1">
      <alignment horizontal="center" vertical="top" wrapText="1"/>
      <protection hidden="1"/>
    </xf>
    <xf numFmtId="0" fontId="50" fillId="6" borderId="1" xfId="0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center" vertical="center" wrapText="1"/>
      <protection hidden="1"/>
    </xf>
    <xf numFmtId="0" fontId="31" fillId="4" borderId="28" xfId="0" applyFont="1" applyFill="1" applyBorder="1" applyAlignment="1" applyProtection="1">
      <alignment horizontal="center" vertical="center" wrapText="1"/>
      <protection hidden="1"/>
    </xf>
    <xf numFmtId="0" fontId="40" fillId="4" borderId="2" xfId="0" applyFont="1" applyFill="1" applyBorder="1" applyAlignment="1" applyProtection="1">
      <alignment horizontal="center" vertical="center"/>
      <protection hidden="1"/>
    </xf>
    <xf numFmtId="0" fontId="40" fillId="4" borderId="6" xfId="0" applyFont="1" applyFill="1" applyBorder="1" applyAlignment="1" applyProtection="1">
      <alignment horizontal="center" vertical="center"/>
      <protection hidden="1"/>
    </xf>
    <xf numFmtId="0" fontId="40" fillId="4" borderId="3" xfId="0" applyFont="1" applyFill="1" applyBorder="1" applyAlignment="1" applyProtection="1">
      <alignment horizontal="center" vertical="center"/>
      <protection hidden="1"/>
    </xf>
    <xf numFmtId="0" fontId="31" fillId="0" borderId="2" xfId="0" applyFont="1" applyBorder="1" applyAlignment="1" applyProtection="1">
      <alignment horizontal="center" wrapText="1"/>
      <protection hidden="1"/>
    </xf>
    <xf numFmtId="0" fontId="31" fillId="0" borderId="6" xfId="0" applyFont="1" applyBorder="1" applyAlignment="1" applyProtection="1">
      <alignment horizontal="center" wrapText="1"/>
      <protection hidden="1"/>
    </xf>
    <xf numFmtId="0" fontId="31" fillId="0" borderId="3" xfId="0" applyFont="1" applyBorder="1" applyAlignment="1" applyProtection="1">
      <alignment horizontal="center" wrapText="1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40" fillId="13" borderId="1" xfId="0" applyFont="1" applyFill="1" applyBorder="1" applyAlignment="1" applyProtection="1">
      <alignment horizontal="center" vertical="top" wrapText="1"/>
      <protection hidden="1"/>
    </xf>
    <xf numFmtId="0" fontId="40" fillId="9" borderId="1" xfId="0" applyFont="1" applyFill="1" applyBorder="1" applyAlignment="1" applyProtection="1">
      <alignment horizontal="center"/>
      <protection hidden="1"/>
    </xf>
    <xf numFmtId="0" fontId="31" fillId="6" borderId="1" xfId="0" applyFont="1" applyFill="1" applyBorder="1" applyAlignment="1" applyProtection="1">
      <alignment horizontal="center" vertical="center" wrapText="1"/>
      <protection hidden="1"/>
    </xf>
    <xf numFmtId="0" fontId="73" fillId="0" borderId="30" xfId="0" applyFont="1" applyBorder="1" applyAlignment="1">
      <alignment horizontal="left"/>
    </xf>
    <xf numFmtId="0" fontId="73" fillId="0" borderId="17" xfId="0" applyFont="1" applyBorder="1" applyAlignment="1">
      <alignment horizontal="left"/>
    </xf>
    <xf numFmtId="0" fontId="73" fillId="0" borderId="0" xfId="0" applyFont="1" applyAlignment="1">
      <alignment horizontal="left"/>
    </xf>
    <xf numFmtId="0" fontId="74" fillId="0" borderId="10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 wrapText="1"/>
    </xf>
    <xf numFmtId="0" fontId="74" fillId="0" borderId="31" xfId="0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 vertical="center" wrapText="1"/>
    </xf>
    <xf numFmtId="0" fontId="74" fillId="0" borderId="32" xfId="0" applyFont="1" applyBorder="1" applyAlignment="1">
      <alignment horizontal="center" vertical="center" wrapText="1"/>
    </xf>
    <xf numFmtId="1" fontId="74" fillId="0" borderId="2" xfId="0" applyNumberFormat="1" applyFont="1" applyBorder="1" applyAlignment="1">
      <alignment horizontal="center" vertical="center" wrapText="1"/>
    </xf>
    <xf numFmtId="1" fontId="74" fillId="0" borderId="6" xfId="0" applyNumberFormat="1" applyFont="1" applyBorder="1" applyAlignment="1">
      <alignment horizontal="center" vertical="center" wrapText="1"/>
    </xf>
    <xf numFmtId="1" fontId="74" fillId="0" borderId="33" xfId="0" applyNumberFormat="1" applyFont="1" applyBorder="1" applyAlignment="1">
      <alignment horizontal="center" vertical="center" wrapText="1"/>
    </xf>
    <xf numFmtId="0" fontId="74" fillId="0" borderId="34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74" fillId="0" borderId="35" xfId="0" applyFont="1" applyBorder="1" applyAlignment="1">
      <alignment horizontal="center" vertical="center" wrapText="1"/>
    </xf>
    <xf numFmtId="0" fontId="73" fillId="20" borderId="36" xfId="0" applyFont="1" applyFill="1" applyBorder="1" applyAlignment="1">
      <alignment horizontal="left" vertical="center" wrapText="1"/>
    </xf>
    <xf numFmtId="0" fontId="73" fillId="20" borderId="24" xfId="0" applyFont="1" applyFill="1" applyBorder="1" applyAlignment="1">
      <alignment horizontal="left" vertical="center" wrapText="1"/>
    </xf>
    <xf numFmtId="0" fontId="73" fillId="20" borderId="37" xfId="0" applyFont="1" applyFill="1" applyBorder="1" applyAlignment="1">
      <alignment horizontal="left" vertical="center" wrapText="1"/>
    </xf>
    <xf numFmtId="0" fontId="73" fillId="20" borderId="38" xfId="0" applyFont="1" applyFill="1" applyBorder="1" applyAlignment="1">
      <alignment horizontal="left" vertical="center" wrapText="1"/>
    </xf>
    <xf numFmtId="0" fontId="73" fillId="20" borderId="6" xfId="0" applyFont="1" applyFill="1" applyBorder="1" applyAlignment="1">
      <alignment horizontal="left" vertical="center" wrapText="1"/>
    </xf>
    <xf numFmtId="0" fontId="73" fillId="20" borderId="3" xfId="0" applyFont="1" applyFill="1" applyBorder="1" applyAlignment="1">
      <alignment horizontal="left" vertical="center" wrapText="1"/>
    </xf>
    <xf numFmtId="0" fontId="73" fillId="20" borderId="39" xfId="0" applyFont="1" applyFill="1" applyBorder="1" applyAlignment="1">
      <alignment horizontal="left" vertical="center" wrapText="1"/>
    </xf>
    <xf numFmtId="0" fontId="73" fillId="20" borderId="25" xfId="0" applyFont="1" applyFill="1" applyBorder="1" applyAlignment="1">
      <alignment horizontal="left" vertical="center" wrapText="1"/>
    </xf>
    <xf numFmtId="0" fontId="73" fillId="20" borderId="40" xfId="0" applyFont="1" applyFill="1" applyBorder="1" applyAlignment="1">
      <alignment horizontal="left" vertical="center" wrapText="1"/>
    </xf>
    <xf numFmtId="0" fontId="61" fillId="0" borderId="65" xfId="0" applyFont="1" applyBorder="1" applyAlignment="1">
      <alignment horizontal="left" vertical="top" wrapText="1"/>
    </xf>
    <xf numFmtId="0" fontId="73" fillId="0" borderId="12" xfId="0" applyFont="1" applyBorder="1" applyAlignment="1">
      <alignment horizontal="left" vertical="center" wrapText="1"/>
    </xf>
    <xf numFmtId="0" fontId="73" fillId="0" borderId="13" xfId="0" applyFont="1" applyBorder="1" applyAlignment="1">
      <alignment horizontal="left" vertical="center" wrapText="1"/>
    </xf>
    <xf numFmtId="0" fontId="73" fillId="20" borderId="61" xfId="0" applyFont="1" applyFill="1" applyBorder="1" applyAlignment="1">
      <alignment horizontal="left" vertical="center" wrapText="1"/>
    </xf>
    <xf numFmtId="0" fontId="73" fillId="20" borderId="62" xfId="0" applyFont="1" applyFill="1" applyBorder="1" applyAlignment="1">
      <alignment horizontal="left" vertical="center" wrapText="1"/>
    </xf>
    <xf numFmtId="0" fontId="74" fillId="0" borderId="63" xfId="0" applyFont="1" applyBorder="1" applyAlignment="1">
      <alignment horizontal="left" vertical="center" wrapText="1"/>
    </xf>
    <xf numFmtId="0" fontId="74" fillId="0" borderId="64" xfId="0" applyFont="1" applyBorder="1" applyAlignment="1">
      <alignment horizontal="left" vertical="center" wrapText="1"/>
    </xf>
    <xf numFmtId="0" fontId="73" fillId="20" borderId="9" xfId="0" applyFont="1" applyFill="1" applyBorder="1" applyAlignment="1">
      <alignment horizontal="left" vertical="center" wrapText="1"/>
    </xf>
    <xf numFmtId="0" fontId="73" fillId="20" borderId="7" xfId="0" applyFont="1" applyFill="1" applyBorder="1" applyAlignment="1">
      <alignment horizontal="left" vertical="center" wrapText="1"/>
    </xf>
    <xf numFmtId="0" fontId="73" fillId="0" borderId="10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D062328C-3F05-4223-874C-C6191C3AD2F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77E0-2618-4CC7-85AF-53C14AFFF1F1}">
  <sheetPr>
    <tabColor theme="6" tint="0.39997558519241921"/>
  </sheetPr>
  <dimension ref="A1:BE83"/>
  <sheetViews>
    <sheetView showGridLines="0" showZero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4" sqref="D4"/>
    </sheetView>
  </sheetViews>
  <sheetFormatPr defaultColWidth="5.7109375" defaultRowHeight="15" x14ac:dyDescent="0.25"/>
  <cols>
    <col min="1" max="1" width="3.140625" customWidth="1"/>
    <col min="2" max="2" width="35.42578125" customWidth="1"/>
    <col min="3" max="3" width="26.85546875" customWidth="1"/>
    <col min="4" max="4" width="16" customWidth="1"/>
    <col min="5" max="5" width="13.42578125" customWidth="1"/>
    <col min="6" max="6" width="18.28515625" style="1" customWidth="1"/>
    <col min="7" max="7" width="13.140625" style="1" customWidth="1"/>
    <col min="8" max="8" width="11.140625" customWidth="1"/>
    <col min="9" max="9" width="18.85546875" customWidth="1"/>
    <col min="10" max="10" width="7" customWidth="1"/>
    <col min="11" max="11" width="5.85546875" customWidth="1"/>
    <col min="12" max="12" width="13.140625" customWidth="1"/>
    <col min="13" max="13" width="7" customWidth="1"/>
    <col min="14" max="14" width="5.42578125" customWidth="1"/>
    <col min="15" max="15" width="11.28515625" customWidth="1"/>
    <col min="16" max="16" width="3.140625" style="155" customWidth="1"/>
    <col min="17" max="17" width="15.140625" customWidth="1"/>
    <col min="18" max="18" width="5.42578125" customWidth="1"/>
    <col min="19" max="21" width="7.5703125" customWidth="1"/>
    <col min="22" max="24" width="7.5703125" style="6" hidden="1" customWidth="1"/>
    <col min="25" max="25" width="12.42578125" style="2" customWidth="1"/>
    <col min="26" max="26" width="5" customWidth="1"/>
    <col min="27" max="29" width="7" customWidth="1"/>
    <col min="30" max="30" width="0.85546875" customWidth="1"/>
    <col min="31" max="36" width="13.85546875" hidden="1" customWidth="1"/>
    <col min="37" max="37" width="1.42578125" hidden="1" customWidth="1"/>
    <col min="38" max="38" width="12.42578125" hidden="1" customWidth="1"/>
    <col min="39" max="46" width="12" hidden="1" customWidth="1"/>
    <col min="47" max="47" width="27" hidden="1" customWidth="1"/>
    <col min="48" max="48" width="38.7109375" hidden="1" customWidth="1"/>
    <col min="49" max="49" width="5.7109375" hidden="1" customWidth="1"/>
    <col min="50" max="50" width="7" hidden="1" customWidth="1"/>
    <col min="51" max="52" width="7.5703125" hidden="1" customWidth="1"/>
    <col min="53" max="56" width="5.7109375" hidden="1" customWidth="1"/>
    <col min="57" max="57" width="18" hidden="1" customWidth="1"/>
    <col min="58" max="66" width="5.7109375" customWidth="1"/>
  </cols>
  <sheetData>
    <row r="1" spans="1:57" ht="2.25" customHeight="1" thickBot="1" x14ac:dyDescent="0.35">
      <c r="A1" s="373"/>
      <c r="B1" s="15"/>
      <c r="C1" s="15"/>
      <c r="D1" s="15"/>
      <c r="E1" s="502"/>
      <c r="F1" s="502"/>
      <c r="G1" s="87"/>
      <c r="H1" s="15"/>
      <c r="I1" s="15"/>
      <c r="J1" s="15"/>
      <c r="K1" s="15"/>
      <c r="L1" s="15"/>
      <c r="M1" s="15"/>
      <c r="N1" s="15"/>
      <c r="O1" s="15"/>
      <c r="P1" s="154"/>
      <c r="Q1" s="15"/>
      <c r="R1" s="15"/>
      <c r="S1" s="15"/>
      <c r="T1" s="15"/>
      <c r="U1" s="15"/>
      <c r="V1" s="17"/>
      <c r="W1" s="17"/>
      <c r="X1" s="17"/>
      <c r="Y1" s="88"/>
      <c r="Z1" s="15"/>
      <c r="AA1" s="15"/>
      <c r="AB1" s="15"/>
      <c r="AC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7" s="3" customFormat="1" ht="17.25" customHeight="1" thickBot="1" x14ac:dyDescent="0.3">
      <c r="A2" s="514" t="s">
        <v>382</v>
      </c>
      <c r="B2" s="514"/>
      <c r="C2" s="514"/>
      <c r="D2" s="514"/>
      <c r="E2" s="392"/>
      <c r="F2" s="182" t="s">
        <v>301</v>
      </c>
      <c r="G2" s="510"/>
      <c r="H2" s="511"/>
      <c r="I2" s="511"/>
      <c r="J2" s="511"/>
      <c r="K2" s="511"/>
      <c r="L2" s="511"/>
      <c r="M2" s="512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E2"/>
      <c r="AF2"/>
      <c r="AG2"/>
    </row>
    <row r="3" spans="1:57" s="1" customFormat="1" ht="15" customHeight="1" thickTop="1" thickBot="1" x14ac:dyDescent="0.3">
      <c r="A3" s="515" t="s">
        <v>381</v>
      </c>
      <c r="B3" s="516"/>
      <c r="C3" s="516"/>
      <c r="D3" s="517"/>
      <c r="E3" s="353"/>
      <c r="F3" s="182" t="s">
        <v>302</v>
      </c>
      <c r="G3" s="510"/>
      <c r="H3" s="511"/>
      <c r="I3" s="511"/>
      <c r="J3" s="511"/>
      <c r="K3" s="511"/>
      <c r="L3" s="511"/>
      <c r="M3" s="512"/>
      <c r="N3" s="195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183"/>
      <c r="AC3" s="183"/>
      <c r="AE3"/>
      <c r="AF3"/>
      <c r="AG3"/>
      <c r="AI3" s="183"/>
      <c r="AJ3" s="183"/>
      <c r="AL3" s="183"/>
      <c r="AM3" s="183"/>
      <c r="AN3" s="183"/>
      <c r="AO3" s="183"/>
      <c r="AP3" s="183"/>
      <c r="AQ3" s="183"/>
      <c r="AR3" s="183"/>
      <c r="AS3" s="183"/>
      <c r="AT3" s="183"/>
      <c r="AX3" s="197" t="s">
        <v>247</v>
      </c>
    </row>
    <row r="4" spans="1:57" s="1" customFormat="1" ht="15" customHeight="1" thickTop="1" thickBot="1" x14ac:dyDescent="0.3">
      <c r="A4" s="524"/>
      <c r="B4" s="525"/>
      <c r="C4" s="388"/>
      <c r="D4" s="366"/>
      <c r="E4" s="198"/>
      <c r="F4" s="199" t="s">
        <v>371</v>
      </c>
      <c r="G4" s="376" t="s">
        <v>331</v>
      </c>
      <c r="H4" s="200" t="s">
        <v>257</v>
      </c>
      <c r="I4" s="201"/>
      <c r="J4" s="201"/>
      <c r="K4" s="201"/>
      <c r="L4" s="201"/>
      <c r="M4" s="443"/>
      <c r="N4" s="195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183"/>
      <c r="AC4" s="183"/>
      <c r="AE4"/>
      <c r="AF4"/>
      <c r="AG4"/>
      <c r="AI4" s="183"/>
      <c r="AJ4" s="183"/>
      <c r="AL4" s="183"/>
      <c r="AM4" s="183"/>
      <c r="AN4" s="183"/>
      <c r="AO4" s="183"/>
      <c r="AP4" s="183"/>
      <c r="AQ4" s="183"/>
      <c r="AR4" s="183"/>
      <c r="AS4" s="183"/>
      <c r="AT4" s="183"/>
    </row>
    <row r="5" spans="1:57" s="1" customFormat="1" ht="15" customHeight="1" thickTop="1" thickBot="1" x14ac:dyDescent="0.3">
      <c r="A5" s="518" t="s">
        <v>380</v>
      </c>
      <c r="B5" s="518"/>
      <c r="C5" s="518"/>
      <c r="D5" s="518"/>
      <c r="E5" s="198"/>
      <c r="F5" s="199" t="s">
        <v>303</v>
      </c>
      <c r="G5" s="377">
        <v>2024</v>
      </c>
      <c r="H5" s="200" t="s">
        <v>415</v>
      </c>
      <c r="I5" s="201"/>
      <c r="J5" s="201"/>
      <c r="K5" s="201"/>
      <c r="L5" s="201"/>
      <c r="M5" s="443"/>
      <c r="N5" s="195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183"/>
      <c r="AC5" s="183"/>
      <c r="AE5"/>
      <c r="AF5"/>
      <c r="AG5"/>
      <c r="AI5" s="183"/>
      <c r="AJ5" s="183"/>
      <c r="AL5" s="183"/>
      <c r="AM5" s="183"/>
      <c r="AN5" s="183"/>
      <c r="AO5" s="183"/>
      <c r="AP5" s="183"/>
      <c r="AQ5" s="183"/>
      <c r="AR5" s="183"/>
      <c r="AS5" s="183"/>
      <c r="AT5" s="183"/>
    </row>
    <row r="6" spans="1:57" ht="15" customHeight="1" thickTop="1" x14ac:dyDescent="0.25">
      <c r="A6" s="521" t="s">
        <v>392</v>
      </c>
      <c r="B6" s="522"/>
      <c r="C6" s="523"/>
      <c r="D6" s="408"/>
      <c r="E6" s="365" t="s">
        <v>266</v>
      </c>
      <c r="F6" s="202">
        <f>D79-D4+0.000000000001</f>
        <v>9.9999999999999998E-13</v>
      </c>
      <c r="G6" s="203" t="str">
        <f>IF(D79-D4+0.000000000001=0.000000000001,"ha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204"/>
      <c r="I6" s="205"/>
      <c r="J6" s="206"/>
      <c r="K6" s="206"/>
      <c r="L6" s="206"/>
      <c r="M6" s="206"/>
      <c r="N6" s="207"/>
      <c r="O6" s="207"/>
      <c r="P6" s="207"/>
      <c r="Q6" s="509"/>
      <c r="R6" s="509"/>
      <c r="S6" s="509"/>
      <c r="T6" s="509"/>
      <c r="U6" s="509"/>
      <c r="V6" s="509"/>
      <c r="W6" s="509"/>
      <c r="X6" s="509"/>
      <c r="Y6" s="495"/>
      <c r="Z6" s="495"/>
      <c r="AA6" s="495"/>
      <c r="AB6" s="495"/>
      <c r="AC6" s="495"/>
      <c r="AE6" s="208"/>
      <c r="AF6" s="208"/>
      <c r="AG6" s="208"/>
      <c r="AH6" s="495"/>
      <c r="AI6" s="495"/>
      <c r="AJ6" s="495"/>
      <c r="AK6" s="209"/>
      <c r="AL6" s="495"/>
      <c r="AM6" s="495"/>
      <c r="AN6" s="495"/>
      <c r="AO6" s="495"/>
      <c r="AP6" s="495"/>
      <c r="AQ6" s="495"/>
      <c r="AR6" s="495"/>
      <c r="AS6" s="495"/>
      <c r="AT6" s="495"/>
      <c r="AX6" s="210"/>
      <c r="AY6" s="210"/>
      <c r="AZ6" s="210"/>
    </row>
    <row r="7" spans="1:57" ht="15" customHeight="1" x14ac:dyDescent="0.25">
      <c r="A7" s="532" t="s">
        <v>370</v>
      </c>
      <c r="B7" s="532"/>
      <c r="C7" s="532"/>
      <c r="D7" s="532"/>
      <c r="E7" s="555" t="s">
        <v>329</v>
      </c>
      <c r="F7" s="555"/>
      <c r="G7" s="555"/>
      <c r="H7" s="504" t="s">
        <v>251</v>
      </c>
      <c r="I7" s="505"/>
      <c r="J7" s="505"/>
      <c r="K7" s="505"/>
      <c r="L7" s="505"/>
      <c r="M7" s="505"/>
      <c r="N7" s="505"/>
      <c r="O7" s="505"/>
      <c r="P7" s="506"/>
      <c r="Q7" s="507" t="s">
        <v>212</v>
      </c>
      <c r="R7" s="507"/>
      <c r="S7" s="507"/>
      <c r="T7" s="507"/>
      <c r="U7" s="507"/>
      <c r="V7" s="507"/>
      <c r="W7" s="507"/>
      <c r="X7" s="507"/>
      <c r="Y7" s="528" t="s">
        <v>213</v>
      </c>
      <c r="Z7" s="528"/>
      <c r="AA7" s="528"/>
      <c r="AB7" s="528"/>
      <c r="AC7" s="528"/>
      <c r="AE7" s="530" t="s">
        <v>0</v>
      </c>
      <c r="AF7" s="531"/>
      <c r="AG7" s="531"/>
      <c r="AH7" s="531"/>
      <c r="AI7" s="531"/>
      <c r="AJ7" s="531"/>
      <c r="AK7" s="209"/>
      <c r="AL7" s="499" t="s">
        <v>270</v>
      </c>
      <c r="AM7" s="500"/>
      <c r="AN7" s="500"/>
      <c r="AO7" s="500"/>
      <c r="AP7" s="500"/>
      <c r="AQ7" s="500"/>
      <c r="AR7" s="500"/>
      <c r="AS7" s="500"/>
      <c r="AT7" s="501"/>
      <c r="AX7" s="491" t="s">
        <v>81</v>
      </c>
      <c r="AY7" s="491"/>
      <c r="AZ7" s="491"/>
    </row>
    <row r="8" spans="1:57" ht="15" customHeight="1" x14ac:dyDescent="0.25">
      <c r="A8" s="532"/>
      <c r="B8" s="532"/>
      <c r="C8" s="532"/>
      <c r="D8" s="532"/>
      <c r="E8" s="519" t="s">
        <v>252</v>
      </c>
      <c r="F8" s="520"/>
      <c r="G8" s="520"/>
      <c r="H8" s="528" t="s">
        <v>256</v>
      </c>
      <c r="I8" s="528"/>
      <c r="J8" s="528"/>
      <c r="K8" s="528"/>
      <c r="L8" s="528"/>
      <c r="M8" s="528"/>
      <c r="N8" s="528"/>
      <c r="O8" s="513" t="s">
        <v>289</v>
      </c>
      <c r="P8" s="503" t="s">
        <v>255</v>
      </c>
      <c r="Q8" s="507" t="s">
        <v>188</v>
      </c>
      <c r="R8" s="507" t="s">
        <v>77</v>
      </c>
      <c r="S8" s="529" t="s">
        <v>291</v>
      </c>
      <c r="T8" s="529"/>
      <c r="U8" s="529"/>
      <c r="V8" s="529" t="s">
        <v>290</v>
      </c>
      <c r="W8" s="529"/>
      <c r="X8" s="529"/>
      <c r="Y8" s="513" t="s">
        <v>188</v>
      </c>
      <c r="Z8" s="533" t="s">
        <v>77</v>
      </c>
      <c r="AA8" s="528" t="s">
        <v>214</v>
      </c>
      <c r="AB8" s="528"/>
      <c r="AC8" s="528"/>
      <c r="AE8" s="492" t="s">
        <v>272</v>
      </c>
      <c r="AF8" s="493"/>
      <c r="AG8" s="494"/>
      <c r="AH8" s="534" t="s">
        <v>273</v>
      </c>
      <c r="AI8" s="535"/>
      <c r="AJ8" s="536"/>
      <c r="AK8" s="209"/>
      <c r="AL8" s="496" t="s">
        <v>212</v>
      </c>
      <c r="AM8" s="497"/>
      <c r="AN8" s="498"/>
      <c r="AO8" s="496" t="s">
        <v>213</v>
      </c>
      <c r="AP8" s="497"/>
      <c r="AQ8" s="498"/>
      <c r="AR8" s="496" t="s">
        <v>269</v>
      </c>
      <c r="AS8" s="497"/>
      <c r="AT8" s="498"/>
      <c r="AX8" s="491"/>
      <c r="AY8" s="491"/>
      <c r="AZ8" s="491"/>
    </row>
    <row r="9" spans="1:57" s="1" customFormat="1" ht="51.75" customHeight="1" x14ac:dyDescent="0.25">
      <c r="A9" s="211"/>
      <c r="B9" s="526" t="s">
        <v>304</v>
      </c>
      <c r="C9" s="527"/>
      <c r="D9" s="378" t="s">
        <v>327</v>
      </c>
      <c r="E9" s="184" t="s">
        <v>300</v>
      </c>
      <c r="F9" s="184" t="s">
        <v>328</v>
      </c>
      <c r="G9" s="184" t="s">
        <v>211</v>
      </c>
      <c r="H9" s="212" t="s">
        <v>299</v>
      </c>
      <c r="I9" s="212" t="s">
        <v>292</v>
      </c>
      <c r="J9" s="508" t="s">
        <v>293</v>
      </c>
      <c r="K9" s="508"/>
      <c r="L9" s="212" t="s">
        <v>294</v>
      </c>
      <c r="M9" s="508" t="s">
        <v>295</v>
      </c>
      <c r="N9" s="508"/>
      <c r="O9" s="513"/>
      <c r="P9" s="503"/>
      <c r="Q9" s="507"/>
      <c r="R9" s="507"/>
      <c r="S9" s="184" t="s">
        <v>1</v>
      </c>
      <c r="T9" s="184" t="s">
        <v>76</v>
      </c>
      <c r="U9" s="184" t="s">
        <v>78</v>
      </c>
      <c r="V9" s="184" t="s">
        <v>1</v>
      </c>
      <c r="W9" s="184" t="s">
        <v>76</v>
      </c>
      <c r="X9" s="184" t="s">
        <v>78</v>
      </c>
      <c r="Y9" s="513"/>
      <c r="Z9" s="533"/>
      <c r="AA9" s="213" t="s">
        <v>1</v>
      </c>
      <c r="AB9" s="213" t="s">
        <v>76</v>
      </c>
      <c r="AC9" s="213" t="s">
        <v>78</v>
      </c>
      <c r="AE9" s="214" t="s">
        <v>204</v>
      </c>
      <c r="AF9" s="214" t="s">
        <v>4</v>
      </c>
      <c r="AG9" s="214" t="s">
        <v>271</v>
      </c>
      <c r="AH9" s="214" t="s">
        <v>204</v>
      </c>
      <c r="AI9" s="214" t="s">
        <v>4</v>
      </c>
      <c r="AJ9" s="214" t="s">
        <v>271</v>
      </c>
      <c r="AK9" s="215"/>
      <c r="AL9" s="216" t="s">
        <v>2</v>
      </c>
      <c r="AM9" s="216" t="s">
        <v>258</v>
      </c>
      <c r="AN9" s="216" t="s">
        <v>259</v>
      </c>
      <c r="AO9" s="216" t="s">
        <v>2</v>
      </c>
      <c r="AP9" s="216" t="s">
        <v>258</v>
      </c>
      <c r="AQ9" s="216" t="s">
        <v>259</v>
      </c>
      <c r="AR9" s="216" t="s">
        <v>2</v>
      </c>
      <c r="AS9" s="216" t="s">
        <v>258</v>
      </c>
      <c r="AT9" s="216" t="s">
        <v>259</v>
      </c>
      <c r="AX9" s="217" t="s">
        <v>3</v>
      </c>
      <c r="AY9" s="217" t="s">
        <v>79</v>
      </c>
      <c r="AZ9" s="217" t="s">
        <v>80</v>
      </c>
    </row>
    <row r="10" spans="1:57" s="5" customFormat="1" ht="14.25" customHeight="1" x14ac:dyDescent="0.25">
      <c r="A10" s="558"/>
      <c r="B10" s="553" t="s">
        <v>281</v>
      </c>
      <c r="C10" s="185" t="s">
        <v>278</v>
      </c>
      <c r="D10" s="13"/>
      <c r="E10" s="13"/>
      <c r="F10" s="218">
        <f t="shared" ref="F10:F73" si="0">IF(D10=0,0,E10/D10)</f>
        <v>0</v>
      </c>
      <c r="G10" s="167"/>
      <c r="H10" s="12"/>
      <c r="I10" s="219">
        <f>IF(L10=0,IF(F10=0,G10*K10*H10,F10*K10*H10),0)</f>
        <v>0</v>
      </c>
      <c r="J10" s="220" t="s">
        <v>253</v>
      </c>
      <c r="K10" s="221">
        <v>0.9</v>
      </c>
      <c r="L10" s="12"/>
      <c r="M10" s="220" t="str">
        <f>J10</f>
        <v>1,0 :</v>
      </c>
      <c r="N10" s="221" t="str">
        <f>IF(H10=0,"",IF(F10+G10=0,"",IF(L10=0,0,IF(G10=0,(L10/H10)/F10,(L10/H10)/G10))))</f>
        <v/>
      </c>
      <c r="O10" s="222">
        <f>D10-H10</f>
        <v>0</v>
      </c>
      <c r="P10" s="223" t="str">
        <f>IF(O10&lt;0,"!",IF(BE10=TRUE,"!",""))</f>
        <v/>
      </c>
      <c r="Q10" s="224" t="s">
        <v>195</v>
      </c>
      <c r="R10" s="186">
        <v>0.86</v>
      </c>
      <c r="S10" s="187">
        <v>20.399999999999999</v>
      </c>
      <c r="T10" s="187">
        <v>2.9</v>
      </c>
      <c r="U10" s="187">
        <v>3.5</v>
      </c>
      <c r="V10" s="89"/>
      <c r="W10" s="89"/>
      <c r="X10" s="89"/>
      <c r="Y10" s="226" t="s">
        <v>189</v>
      </c>
      <c r="Z10" s="227">
        <v>0.91</v>
      </c>
      <c r="AA10" s="228">
        <v>4.7</v>
      </c>
      <c r="AB10" s="228">
        <v>0.6</v>
      </c>
      <c r="AC10" s="228">
        <v>11.1</v>
      </c>
      <c r="AE10" s="229"/>
      <c r="AF10" s="229"/>
      <c r="AG10" s="229"/>
      <c r="AH10" s="229"/>
      <c r="AI10" s="229"/>
      <c r="AJ10" s="229"/>
      <c r="AL10" s="230">
        <f>IF($G10=0,IF(V10=0,$F10*$D10*S10,$F10*$D10*V10),IF(V10=0,$G10*$D10*S10,$G10*$D10*V10))</f>
        <v>0</v>
      </c>
      <c r="AM10" s="230">
        <f>IF($G10=0,IF(W10=0,$F10*$D10*T10,$F10*$D10*W10),IF(W10=0,$G10*$D10*T10,$G10*$D10*W10))</f>
        <v>0</v>
      </c>
      <c r="AN10" s="230">
        <f>IF($G10=0,IF(X10=0,$F10*$D10*U10,$F10*$D10*X10),IF(X10=0,$G10*$D10*U10,$G10*$D10*X10))</f>
        <v>0</v>
      </c>
      <c r="AO10" s="230">
        <f>IF($L10=0,$I10*AA10,$L10*AA10)</f>
        <v>0</v>
      </c>
      <c r="AP10" s="230">
        <f>IF($L10=0,$I10*AB10,$L10*AB10)</f>
        <v>0</v>
      </c>
      <c r="AQ10" s="230">
        <f>IF($L10=0,$I10*AC10,$L10*AC10)</f>
        <v>0</v>
      </c>
      <c r="AR10" s="230">
        <f>AL10+AO10</f>
        <v>0</v>
      </c>
      <c r="AS10" s="230">
        <f>AM10+AP10</f>
        <v>0</v>
      </c>
      <c r="AT10" s="230">
        <f>AN10+AQ10</f>
        <v>0</v>
      </c>
      <c r="AU10" s="537" t="str">
        <f>B10</f>
        <v xml:space="preserve">Pšenice ozimá </v>
      </c>
      <c r="AV10" s="231" t="str">
        <f>C10</f>
        <v>potravinářská</v>
      </c>
      <c r="AX10" s="225">
        <v>24.6</v>
      </c>
      <c r="AY10" s="225">
        <v>3.4</v>
      </c>
      <c r="AZ10" s="225">
        <v>13.5</v>
      </c>
      <c r="BA10" s="232">
        <f t="shared" ref="BA10:BA41" si="1">(S10+$K10*AA10)-AX10</f>
        <v>2.9999999999997584E-2</v>
      </c>
      <c r="BB10" s="232">
        <f t="shared" ref="BB10:BB41" si="2">(T10+$K10*AB10)-AY10</f>
        <v>4.0000000000000036E-2</v>
      </c>
      <c r="BC10" s="232">
        <f t="shared" ref="BC10:BC41" si="3">(U10+$K10*AC10)-AZ10</f>
        <v>-9.9999999999997868E-3</v>
      </c>
      <c r="BE10" s="196" t="b">
        <f>AND(H10=0,L10&gt;0)</f>
        <v>0</v>
      </c>
    </row>
    <row r="11" spans="1:57" s="5" customFormat="1" ht="14.25" customHeight="1" x14ac:dyDescent="0.25">
      <c r="A11" s="559"/>
      <c r="B11" s="554"/>
      <c r="C11" s="185" t="s">
        <v>279</v>
      </c>
      <c r="D11" s="13"/>
      <c r="E11" s="13"/>
      <c r="F11" s="218">
        <f t="shared" si="0"/>
        <v>0</v>
      </c>
      <c r="G11" s="167"/>
      <c r="H11" s="12"/>
      <c r="I11" s="219">
        <f t="shared" ref="I11:I26" si="4">IF(L11=0,IF(F11=0,G11*K11*H11,F11*K11*H11),0)</f>
        <v>0</v>
      </c>
      <c r="J11" s="220" t="s">
        <v>253</v>
      </c>
      <c r="K11" s="221">
        <f>0.9</f>
        <v>0.9</v>
      </c>
      <c r="L11" s="12"/>
      <c r="M11" s="220" t="str">
        <f t="shared" ref="M11:M26" si="5">J11</f>
        <v>1,0 :</v>
      </c>
      <c r="N11" s="221" t="str">
        <f t="shared" ref="N11:N26" si="6">IF(H11=0,"",IF(F11+G11=0,"",IF(L11=0,0,IF(G11=0,(L11/H11)/F11,(L11/H11)/G11))))</f>
        <v/>
      </c>
      <c r="O11" s="222">
        <f t="shared" ref="O11:O26" si="7">D11-H11</f>
        <v>0</v>
      </c>
      <c r="P11" s="223" t="str">
        <f t="shared" ref="P11:P26" si="8">IF(O11&lt;0,"!",IF(BE11=TRUE,"!",""))</f>
        <v/>
      </c>
      <c r="Q11" s="224" t="s">
        <v>195</v>
      </c>
      <c r="R11" s="233">
        <v>0.86</v>
      </c>
      <c r="S11" s="187">
        <v>17.8</v>
      </c>
      <c r="T11" s="187">
        <v>2.9</v>
      </c>
      <c r="U11" s="187">
        <v>3.5</v>
      </c>
      <c r="V11" s="89"/>
      <c r="W11" s="89"/>
      <c r="X11" s="89"/>
      <c r="Y11" s="226" t="s">
        <v>189</v>
      </c>
      <c r="Z11" s="234">
        <v>0.91</v>
      </c>
      <c r="AA11" s="228">
        <v>4.7</v>
      </c>
      <c r="AB11" s="228">
        <v>0.6</v>
      </c>
      <c r="AC11" s="228">
        <v>11.1</v>
      </c>
      <c r="AE11" s="229"/>
      <c r="AF11" s="229"/>
      <c r="AG11" s="229"/>
      <c r="AH11" s="229"/>
      <c r="AI11" s="229"/>
      <c r="AJ11" s="229"/>
      <c r="AL11" s="230">
        <f t="shared" ref="AL11:AL74" si="9">IF($G11=0,IF(V11=0,$F11*$D11*S11,$F11*$D11*V11),IF(V11=0,$G11*$D11*S11,$G11*$D11*V11))</f>
        <v>0</v>
      </c>
      <c r="AM11" s="230">
        <f t="shared" ref="AM11:AM74" si="10">IF($G11=0,IF(W11=0,$F11*$D11*T11,$F11*$D11*W11),IF(W11=0,$G11*$D11*T11,$G11*$D11*W11))</f>
        <v>0</v>
      </c>
      <c r="AN11" s="230">
        <f t="shared" ref="AN11:AN74" si="11">IF($G11=0,IF(X11=0,$F11*$D11*U11,$F11*$D11*X11),IF(X11=0,$G11*$D11*U11,$G11*$D11*X11))</f>
        <v>0</v>
      </c>
      <c r="AO11" s="230">
        <f t="shared" ref="AO11:AO74" si="12">IF($L11=0,$I11*AA11,$L11*AA11)</f>
        <v>0</v>
      </c>
      <c r="AP11" s="230">
        <f t="shared" ref="AP11:AP74" si="13">IF($L11=0,$I11*AB11,$L11*AB11)</f>
        <v>0</v>
      </c>
      <c r="AQ11" s="230">
        <f t="shared" ref="AQ11:AQ74" si="14">IF($L11=0,$I11*AC11,$L11*AC11)</f>
        <v>0</v>
      </c>
      <c r="AR11" s="230">
        <f t="shared" ref="AR11:AR74" si="15">AL11+AO11</f>
        <v>0</v>
      </c>
      <c r="AS11" s="230">
        <f t="shared" ref="AS11:AS74" si="16">AM11+AP11</f>
        <v>0</v>
      </c>
      <c r="AT11" s="230">
        <f t="shared" ref="AT11:AT74" si="17">AN11+AQ11</f>
        <v>0</v>
      </c>
      <c r="AU11" s="537"/>
      <c r="AV11" s="231" t="str">
        <f t="shared" ref="AV11:AV74" si="18">C11</f>
        <v>nepotravinářská</v>
      </c>
      <c r="AX11" s="225">
        <v>22</v>
      </c>
      <c r="AY11" s="225">
        <v>3.4</v>
      </c>
      <c r="AZ11" s="225">
        <v>13.5</v>
      </c>
      <c r="BA11" s="232">
        <f t="shared" si="1"/>
        <v>3.0000000000001137E-2</v>
      </c>
      <c r="BB11" s="232">
        <f t="shared" si="2"/>
        <v>4.0000000000000036E-2</v>
      </c>
      <c r="BC11" s="232">
        <f t="shared" si="3"/>
        <v>-9.9999999999997868E-3</v>
      </c>
      <c r="BE11" s="196" t="b">
        <f t="shared" ref="BE11:BE74" si="19">AND(H11=0,L11&gt;0)</f>
        <v>0</v>
      </c>
    </row>
    <row r="12" spans="1:57" s="5" customFormat="1" ht="14.25" customHeight="1" x14ac:dyDescent="0.25">
      <c r="A12" s="188"/>
      <c r="B12" s="188" t="s">
        <v>106</v>
      </c>
      <c r="C12" s="189"/>
      <c r="D12" s="13"/>
      <c r="E12" s="13"/>
      <c r="F12" s="218">
        <f t="shared" si="0"/>
        <v>0</v>
      </c>
      <c r="G12" s="167"/>
      <c r="H12" s="12"/>
      <c r="I12" s="219">
        <f t="shared" si="4"/>
        <v>0</v>
      </c>
      <c r="J12" s="220" t="s">
        <v>253</v>
      </c>
      <c r="K12" s="221">
        <f>0.9</f>
        <v>0.9</v>
      </c>
      <c r="L12" s="12"/>
      <c r="M12" s="220" t="str">
        <f t="shared" si="5"/>
        <v>1,0 :</v>
      </c>
      <c r="N12" s="221" t="str">
        <f t="shared" si="6"/>
        <v/>
      </c>
      <c r="O12" s="222">
        <f t="shared" si="7"/>
        <v>0</v>
      </c>
      <c r="P12" s="223" t="str">
        <f t="shared" si="8"/>
        <v/>
      </c>
      <c r="Q12" s="224" t="s">
        <v>195</v>
      </c>
      <c r="R12" s="233">
        <v>0.86</v>
      </c>
      <c r="S12" s="187">
        <v>18.100000000000001</v>
      </c>
      <c r="T12" s="187">
        <v>3</v>
      </c>
      <c r="U12" s="187">
        <v>3.7</v>
      </c>
      <c r="V12" s="89"/>
      <c r="W12" s="89"/>
      <c r="X12" s="89"/>
      <c r="Y12" s="226" t="s">
        <v>189</v>
      </c>
      <c r="Z12" s="234">
        <v>0.91</v>
      </c>
      <c r="AA12" s="228">
        <v>4.5</v>
      </c>
      <c r="AB12" s="228">
        <v>0.7</v>
      </c>
      <c r="AC12" s="228">
        <v>11.6</v>
      </c>
      <c r="AE12" s="229"/>
      <c r="AF12" s="229"/>
      <c r="AG12" s="229"/>
      <c r="AH12" s="229"/>
      <c r="AI12" s="229"/>
      <c r="AJ12" s="229"/>
      <c r="AL12" s="230">
        <f t="shared" si="9"/>
        <v>0</v>
      </c>
      <c r="AM12" s="230">
        <f t="shared" si="10"/>
        <v>0</v>
      </c>
      <c r="AN12" s="230">
        <f t="shared" si="11"/>
        <v>0</v>
      </c>
      <c r="AO12" s="230">
        <f t="shared" si="12"/>
        <v>0</v>
      </c>
      <c r="AP12" s="230">
        <f t="shared" si="13"/>
        <v>0</v>
      </c>
      <c r="AQ12" s="230">
        <f t="shared" si="14"/>
        <v>0</v>
      </c>
      <c r="AR12" s="230">
        <f t="shared" si="15"/>
        <v>0</v>
      </c>
      <c r="AS12" s="230">
        <f t="shared" si="16"/>
        <v>0</v>
      </c>
      <c r="AT12" s="230">
        <f t="shared" si="17"/>
        <v>0</v>
      </c>
      <c r="AU12" s="231" t="str">
        <f>B12</f>
        <v>Pšenice jarní</v>
      </c>
      <c r="AV12" s="231">
        <f t="shared" si="18"/>
        <v>0</v>
      </c>
      <c r="AX12" s="225">
        <v>22.2</v>
      </c>
      <c r="AY12" s="225">
        <v>3.6</v>
      </c>
      <c r="AZ12" s="225">
        <v>14.1</v>
      </c>
      <c r="BA12" s="232">
        <f t="shared" si="1"/>
        <v>-4.9999999999997158E-2</v>
      </c>
      <c r="BB12" s="232">
        <f t="shared" si="2"/>
        <v>2.9999999999999805E-2</v>
      </c>
      <c r="BC12" s="232">
        <f t="shared" si="3"/>
        <v>4.0000000000000924E-2</v>
      </c>
      <c r="BE12" s="196" t="b">
        <f t="shared" si="19"/>
        <v>0</v>
      </c>
    </row>
    <row r="13" spans="1:57" s="5" customFormat="1" ht="14.25" customHeight="1" x14ac:dyDescent="0.25">
      <c r="A13" s="188"/>
      <c r="B13" s="188" t="s">
        <v>115</v>
      </c>
      <c r="C13" s="189"/>
      <c r="D13" s="13"/>
      <c r="E13" s="13"/>
      <c r="F13" s="218">
        <f t="shared" si="0"/>
        <v>0</v>
      </c>
      <c r="G13" s="167"/>
      <c r="H13" s="12"/>
      <c r="I13" s="219">
        <f t="shared" si="4"/>
        <v>0</v>
      </c>
      <c r="J13" s="220" t="s">
        <v>253</v>
      </c>
      <c r="K13" s="221">
        <f>1</f>
        <v>1</v>
      </c>
      <c r="L13" s="12"/>
      <c r="M13" s="220" t="str">
        <f t="shared" si="5"/>
        <v>1,0 :</v>
      </c>
      <c r="N13" s="221" t="str">
        <f t="shared" si="6"/>
        <v/>
      </c>
      <c r="O13" s="222">
        <f t="shared" si="7"/>
        <v>0</v>
      </c>
      <c r="P13" s="223" t="str">
        <f t="shared" si="8"/>
        <v/>
      </c>
      <c r="Q13" s="224" t="s">
        <v>195</v>
      </c>
      <c r="R13" s="233">
        <v>0.86</v>
      </c>
      <c r="S13" s="187">
        <v>16.2</v>
      </c>
      <c r="T13" s="187">
        <v>3.5</v>
      </c>
      <c r="U13" s="187">
        <v>5.0999999999999996</v>
      </c>
      <c r="V13" s="89"/>
      <c r="W13" s="89"/>
      <c r="X13" s="89"/>
      <c r="Y13" s="226" t="s">
        <v>189</v>
      </c>
      <c r="Z13" s="234">
        <v>0.91</v>
      </c>
      <c r="AA13" s="228">
        <v>4.5</v>
      </c>
      <c r="AB13" s="228">
        <v>1.1000000000000001</v>
      </c>
      <c r="AC13" s="228">
        <v>10.7</v>
      </c>
      <c r="AE13" s="229"/>
      <c r="AF13" s="229"/>
      <c r="AG13" s="229"/>
      <c r="AH13" s="229"/>
      <c r="AI13" s="229"/>
      <c r="AJ13" s="229"/>
      <c r="AL13" s="230">
        <f t="shared" si="9"/>
        <v>0</v>
      </c>
      <c r="AM13" s="230">
        <f t="shared" si="10"/>
        <v>0</v>
      </c>
      <c r="AN13" s="230">
        <f t="shared" si="11"/>
        <v>0</v>
      </c>
      <c r="AO13" s="230">
        <f t="shared" si="12"/>
        <v>0</v>
      </c>
      <c r="AP13" s="230">
        <f t="shared" si="13"/>
        <v>0</v>
      </c>
      <c r="AQ13" s="230">
        <f t="shared" si="14"/>
        <v>0</v>
      </c>
      <c r="AR13" s="230">
        <f t="shared" si="15"/>
        <v>0</v>
      </c>
      <c r="AS13" s="230">
        <f t="shared" si="16"/>
        <v>0</v>
      </c>
      <c r="AT13" s="230">
        <f t="shared" si="17"/>
        <v>0</v>
      </c>
      <c r="AU13" s="231" t="str">
        <f>B13</f>
        <v>Žito ozimé a jarní</v>
      </c>
      <c r="AV13" s="231">
        <f t="shared" si="18"/>
        <v>0</v>
      </c>
      <c r="AX13" s="225">
        <v>20.7</v>
      </c>
      <c r="AY13" s="225">
        <v>4.5999999999999996</v>
      </c>
      <c r="AZ13" s="225">
        <v>15.8</v>
      </c>
      <c r="BA13" s="232">
        <f t="shared" si="1"/>
        <v>0</v>
      </c>
      <c r="BB13" s="232">
        <f t="shared" si="2"/>
        <v>0</v>
      </c>
      <c r="BC13" s="232">
        <f t="shared" si="3"/>
        <v>0</v>
      </c>
      <c r="BE13" s="196" t="b">
        <f t="shared" si="19"/>
        <v>0</v>
      </c>
    </row>
    <row r="14" spans="1:57" s="5" customFormat="1" ht="14.25" customHeight="1" x14ac:dyDescent="0.25">
      <c r="A14" s="188"/>
      <c r="B14" s="188" t="s">
        <v>104</v>
      </c>
      <c r="C14" s="189"/>
      <c r="D14" s="13"/>
      <c r="E14" s="13"/>
      <c r="F14" s="218">
        <f t="shared" si="0"/>
        <v>0</v>
      </c>
      <c r="G14" s="167"/>
      <c r="H14" s="12"/>
      <c r="I14" s="219">
        <f t="shared" si="4"/>
        <v>0</v>
      </c>
      <c r="J14" s="220" t="s">
        <v>253</v>
      </c>
      <c r="K14" s="221">
        <f>0.7</f>
        <v>0.7</v>
      </c>
      <c r="L14" s="12"/>
      <c r="M14" s="220" t="str">
        <f t="shared" si="5"/>
        <v>1,0 :</v>
      </c>
      <c r="N14" s="221" t="str">
        <f t="shared" si="6"/>
        <v/>
      </c>
      <c r="O14" s="222">
        <f t="shared" si="7"/>
        <v>0</v>
      </c>
      <c r="P14" s="223" t="str">
        <f t="shared" si="8"/>
        <v/>
      </c>
      <c r="Q14" s="224" t="s">
        <v>195</v>
      </c>
      <c r="R14" s="233">
        <v>0.86</v>
      </c>
      <c r="S14" s="187">
        <v>17.2</v>
      </c>
      <c r="T14" s="187">
        <v>3.4</v>
      </c>
      <c r="U14" s="187">
        <v>5.0999999999999996</v>
      </c>
      <c r="V14" s="89"/>
      <c r="W14" s="89"/>
      <c r="X14" s="89"/>
      <c r="Y14" s="226" t="s">
        <v>189</v>
      </c>
      <c r="Z14" s="234">
        <v>0.91</v>
      </c>
      <c r="AA14" s="228">
        <v>5.9</v>
      </c>
      <c r="AB14" s="228">
        <v>1</v>
      </c>
      <c r="AC14" s="228">
        <v>11.7</v>
      </c>
      <c r="AE14" s="229"/>
      <c r="AF14" s="229"/>
      <c r="AG14" s="229"/>
      <c r="AH14" s="229"/>
      <c r="AI14" s="229"/>
      <c r="AJ14" s="229"/>
      <c r="AL14" s="230">
        <f t="shared" si="9"/>
        <v>0</v>
      </c>
      <c r="AM14" s="230">
        <f t="shared" si="10"/>
        <v>0</v>
      </c>
      <c r="AN14" s="230">
        <f t="shared" si="11"/>
        <v>0</v>
      </c>
      <c r="AO14" s="230">
        <f t="shared" si="12"/>
        <v>0</v>
      </c>
      <c r="AP14" s="230">
        <f t="shared" si="13"/>
        <v>0</v>
      </c>
      <c r="AQ14" s="230">
        <f t="shared" si="14"/>
        <v>0</v>
      </c>
      <c r="AR14" s="230">
        <f t="shared" si="15"/>
        <v>0</v>
      </c>
      <c r="AS14" s="230">
        <f t="shared" si="16"/>
        <v>0</v>
      </c>
      <c r="AT14" s="230">
        <f t="shared" si="17"/>
        <v>0</v>
      </c>
      <c r="AU14" s="231" t="str">
        <f>B14</f>
        <v>Ječmen ozimý</v>
      </c>
      <c r="AV14" s="231">
        <f t="shared" si="18"/>
        <v>0</v>
      </c>
      <c r="AX14" s="225">
        <v>21.3</v>
      </c>
      <c r="AY14" s="225">
        <v>4.0999999999999996</v>
      </c>
      <c r="AZ14" s="225">
        <v>13.3</v>
      </c>
      <c r="BA14" s="232">
        <f t="shared" si="1"/>
        <v>2.9999999999997584E-2</v>
      </c>
      <c r="BB14" s="232">
        <f t="shared" si="2"/>
        <v>0</v>
      </c>
      <c r="BC14" s="232">
        <f t="shared" si="3"/>
        <v>-1.0000000000001563E-2</v>
      </c>
      <c r="BE14" s="196" t="b">
        <f t="shared" si="19"/>
        <v>0</v>
      </c>
    </row>
    <row r="15" spans="1:57" s="5" customFormat="1" ht="14.25" customHeight="1" x14ac:dyDescent="0.25">
      <c r="A15" s="558"/>
      <c r="B15" s="553" t="s">
        <v>282</v>
      </c>
      <c r="C15" s="185" t="s">
        <v>276</v>
      </c>
      <c r="D15" s="13"/>
      <c r="E15" s="13"/>
      <c r="F15" s="218">
        <f t="shared" si="0"/>
        <v>0</v>
      </c>
      <c r="G15" s="167"/>
      <c r="H15" s="12"/>
      <c r="I15" s="219">
        <f t="shared" si="4"/>
        <v>0</v>
      </c>
      <c r="J15" s="220" t="s">
        <v>253</v>
      </c>
      <c r="K15" s="221">
        <f>0.6</f>
        <v>0.6</v>
      </c>
      <c r="L15" s="12"/>
      <c r="M15" s="220" t="str">
        <f t="shared" si="5"/>
        <v>1,0 :</v>
      </c>
      <c r="N15" s="221" t="str">
        <f t="shared" si="6"/>
        <v/>
      </c>
      <c r="O15" s="222">
        <f t="shared" si="7"/>
        <v>0</v>
      </c>
      <c r="P15" s="223" t="str">
        <f t="shared" si="8"/>
        <v/>
      </c>
      <c r="Q15" s="224" t="s">
        <v>195</v>
      </c>
      <c r="R15" s="233">
        <v>0.86</v>
      </c>
      <c r="S15" s="187">
        <v>15.1</v>
      </c>
      <c r="T15" s="187">
        <v>2.8</v>
      </c>
      <c r="U15" s="187">
        <v>3.9</v>
      </c>
      <c r="V15" s="89"/>
      <c r="W15" s="89"/>
      <c r="X15" s="89"/>
      <c r="Y15" s="226" t="s">
        <v>189</v>
      </c>
      <c r="Z15" s="234">
        <v>0.91</v>
      </c>
      <c r="AA15" s="228">
        <v>5.9</v>
      </c>
      <c r="AB15" s="228">
        <v>0.8</v>
      </c>
      <c r="AC15" s="228">
        <v>13.7</v>
      </c>
      <c r="AE15" s="229"/>
      <c r="AF15" s="229"/>
      <c r="AG15" s="229"/>
      <c r="AH15" s="229"/>
      <c r="AI15" s="229"/>
      <c r="AJ15" s="229"/>
      <c r="AL15" s="230">
        <f t="shared" si="9"/>
        <v>0</v>
      </c>
      <c r="AM15" s="230">
        <f t="shared" si="10"/>
        <v>0</v>
      </c>
      <c r="AN15" s="230">
        <f t="shared" si="11"/>
        <v>0</v>
      </c>
      <c r="AO15" s="230">
        <f t="shared" si="12"/>
        <v>0</v>
      </c>
      <c r="AP15" s="230">
        <f t="shared" si="13"/>
        <v>0</v>
      </c>
      <c r="AQ15" s="230">
        <f t="shared" si="14"/>
        <v>0</v>
      </c>
      <c r="AR15" s="230">
        <f t="shared" si="15"/>
        <v>0</v>
      </c>
      <c r="AS15" s="230">
        <f t="shared" si="16"/>
        <v>0</v>
      </c>
      <c r="AT15" s="230">
        <f t="shared" si="17"/>
        <v>0</v>
      </c>
      <c r="AU15" s="537" t="str">
        <f>B15</f>
        <v xml:space="preserve">Ječmen jarní </v>
      </c>
      <c r="AV15" s="231" t="str">
        <f t="shared" si="18"/>
        <v>sladovnický</v>
      </c>
      <c r="AX15" s="225">
        <v>18.600000000000001</v>
      </c>
      <c r="AY15" s="225">
        <v>3.3</v>
      </c>
      <c r="AZ15" s="225">
        <v>12.1</v>
      </c>
      <c r="BA15" s="232">
        <f t="shared" si="1"/>
        <v>3.9999999999999147E-2</v>
      </c>
      <c r="BB15" s="232">
        <f t="shared" si="2"/>
        <v>-2.0000000000000018E-2</v>
      </c>
      <c r="BC15" s="232">
        <f t="shared" si="3"/>
        <v>1.9999999999999574E-2</v>
      </c>
      <c r="BE15" s="196" t="b">
        <f t="shared" si="19"/>
        <v>0</v>
      </c>
    </row>
    <row r="16" spans="1:57" s="5" customFormat="1" ht="14.25" customHeight="1" x14ac:dyDescent="0.25">
      <c r="A16" s="559"/>
      <c r="B16" s="554"/>
      <c r="C16" s="185" t="s">
        <v>277</v>
      </c>
      <c r="D16" s="13"/>
      <c r="E16" s="13"/>
      <c r="F16" s="218">
        <f t="shared" si="0"/>
        <v>0</v>
      </c>
      <c r="G16" s="167"/>
      <c r="H16" s="12"/>
      <c r="I16" s="219">
        <f t="shared" si="4"/>
        <v>0</v>
      </c>
      <c r="J16" s="220" t="s">
        <v>253</v>
      </c>
      <c r="K16" s="221">
        <v>0.6</v>
      </c>
      <c r="L16" s="12"/>
      <c r="M16" s="220" t="str">
        <f t="shared" si="5"/>
        <v>1,0 :</v>
      </c>
      <c r="N16" s="221" t="str">
        <f t="shared" si="6"/>
        <v/>
      </c>
      <c r="O16" s="222">
        <f t="shared" si="7"/>
        <v>0</v>
      </c>
      <c r="P16" s="223" t="str">
        <f t="shared" si="8"/>
        <v/>
      </c>
      <c r="Q16" s="224" t="s">
        <v>195</v>
      </c>
      <c r="R16" s="233">
        <v>0.86</v>
      </c>
      <c r="S16" s="187">
        <v>17.2</v>
      </c>
      <c r="T16" s="187">
        <v>2.8</v>
      </c>
      <c r="U16" s="187">
        <v>3.9</v>
      </c>
      <c r="V16" s="89"/>
      <c r="W16" s="89"/>
      <c r="X16" s="89"/>
      <c r="Y16" s="226" t="s">
        <v>189</v>
      </c>
      <c r="Z16" s="234">
        <v>0.91</v>
      </c>
      <c r="AA16" s="228">
        <v>5.9</v>
      </c>
      <c r="AB16" s="228">
        <v>0.8</v>
      </c>
      <c r="AC16" s="228">
        <v>13.7</v>
      </c>
      <c r="AE16" s="229"/>
      <c r="AF16" s="229"/>
      <c r="AG16" s="229"/>
      <c r="AH16" s="229"/>
      <c r="AI16" s="229"/>
      <c r="AJ16" s="229"/>
      <c r="AL16" s="230">
        <f t="shared" si="9"/>
        <v>0</v>
      </c>
      <c r="AM16" s="230">
        <f t="shared" si="10"/>
        <v>0</v>
      </c>
      <c r="AN16" s="230">
        <f t="shared" si="11"/>
        <v>0</v>
      </c>
      <c r="AO16" s="230">
        <f t="shared" si="12"/>
        <v>0</v>
      </c>
      <c r="AP16" s="230">
        <f t="shared" si="13"/>
        <v>0</v>
      </c>
      <c r="AQ16" s="230">
        <f t="shared" si="14"/>
        <v>0</v>
      </c>
      <c r="AR16" s="230">
        <f t="shared" si="15"/>
        <v>0</v>
      </c>
      <c r="AS16" s="230">
        <f t="shared" si="16"/>
        <v>0</v>
      </c>
      <c r="AT16" s="230">
        <f t="shared" si="17"/>
        <v>0</v>
      </c>
      <c r="AU16" s="537"/>
      <c r="AV16" s="231" t="str">
        <f t="shared" si="18"/>
        <v>krmný</v>
      </c>
      <c r="AX16" s="225">
        <v>20.7</v>
      </c>
      <c r="AY16" s="225">
        <v>3.3</v>
      </c>
      <c r="AZ16" s="225">
        <v>12.1</v>
      </c>
      <c r="BA16" s="232">
        <f t="shared" si="1"/>
        <v>3.9999999999999147E-2</v>
      </c>
      <c r="BB16" s="232">
        <f t="shared" si="2"/>
        <v>-2.0000000000000018E-2</v>
      </c>
      <c r="BC16" s="232">
        <f t="shared" si="3"/>
        <v>1.9999999999999574E-2</v>
      </c>
      <c r="BE16" s="196" t="b">
        <f t="shared" si="19"/>
        <v>0</v>
      </c>
    </row>
    <row r="17" spans="1:57" s="5" customFormat="1" ht="14.25" customHeight="1" x14ac:dyDescent="0.25">
      <c r="A17" s="188"/>
      <c r="B17" s="188" t="s">
        <v>105</v>
      </c>
      <c r="C17" s="189"/>
      <c r="D17" s="13"/>
      <c r="E17" s="13"/>
      <c r="F17" s="218">
        <f t="shared" si="0"/>
        <v>0</v>
      </c>
      <c r="G17" s="167"/>
      <c r="H17" s="12"/>
      <c r="I17" s="219">
        <f t="shared" si="4"/>
        <v>0</v>
      </c>
      <c r="J17" s="220" t="s">
        <v>253</v>
      </c>
      <c r="K17" s="221">
        <f>1.1</f>
        <v>1.1000000000000001</v>
      </c>
      <c r="L17" s="12"/>
      <c r="M17" s="220" t="str">
        <f t="shared" si="5"/>
        <v>1,0 :</v>
      </c>
      <c r="N17" s="221" t="str">
        <f t="shared" si="6"/>
        <v/>
      </c>
      <c r="O17" s="222">
        <f t="shared" si="7"/>
        <v>0</v>
      </c>
      <c r="P17" s="223" t="str">
        <f t="shared" si="8"/>
        <v/>
      </c>
      <c r="Q17" s="224" t="s">
        <v>195</v>
      </c>
      <c r="R17" s="233">
        <v>0.86</v>
      </c>
      <c r="S17" s="187">
        <v>18.600000000000001</v>
      </c>
      <c r="T17" s="187">
        <v>4</v>
      </c>
      <c r="U17" s="187">
        <v>5.0999999999999996</v>
      </c>
      <c r="V17" s="89"/>
      <c r="W17" s="89"/>
      <c r="X17" s="89"/>
      <c r="Y17" s="226" t="s">
        <v>189</v>
      </c>
      <c r="Z17" s="234">
        <v>0.91</v>
      </c>
      <c r="AA17" s="228">
        <v>6.2</v>
      </c>
      <c r="AB17" s="228">
        <v>1.6</v>
      </c>
      <c r="AC17" s="228">
        <v>19</v>
      </c>
      <c r="AE17" s="229"/>
      <c r="AF17" s="229"/>
      <c r="AG17" s="229"/>
      <c r="AH17" s="229"/>
      <c r="AI17" s="229"/>
      <c r="AJ17" s="229"/>
      <c r="AL17" s="230">
        <f t="shared" si="9"/>
        <v>0</v>
      </c>
      <c r="AM17" s="230">
        <f t="shared" si="10"/>
        <v>0</v>
      </c>
      <c r="AN17" s="230">
        <f t="shared" si="11"/>
        <v>0</v>
      </c>
      <c r="AO17" s="230">
        <f t="shared" si="12"/>
        <v>0</v>
      </c>
      <c r="AP17" s="230">
        <f t="shared" si="13"/>
        <v>0</v>
      </c>
      <c r="AQ17" s="230">
        <f t="shared" si="14"/>
        <v>0</v>
      </c>
      <c r="AR17" s="230">
        <f t="shared" si="15"/>
        <v>0</v>
      </c>
      <c r="AS17" s="230">
        <f t="shared" si="16"/>
        <v>0</v>
      </c>
      <c r="AT17" s="230">
        <f t="shared" si="17"/>
        <v>0</v>
      </c>
      <c r="AU17" s="231" t="str">
        <f t="shared" ref="AU17:AU27" si="20">B17</f>
        <v>Oves</v>
      </c>
      <c r="AV17" s="231">
        <f t="shared" si="18"/>
        <v>0</v>
      </c>
      <c r="AX17" s="225">
        <v>25.4</v>
      </c>
      <c r="AY17" s="225">
        <v>5.8</v>
      </c>
      <c r="AZ17" s="225">
        <v>26</v>
      </c>
      <c r="BA17" s="232">
        <f t="shared" si="1"/>
        <v>2.0000000000003126E-2</v>
      </c>
      <c r="BB17" s="232">
        <f t="shared" si="2"/>
        <v>-4.0000000000000036E-2</v>
      </c>
      <c r="BC17" s="232">
        <f t="shared" si="3"/>
        <v>0</v>
      </c>
      <c r="BE17" s="196" t="b">
        <f t="shared" si="19"/>
        <v>0</v>
      </c>
    </row>
    <row r="18" spans="1:57" s="5" customFormat="1" ht="14.25" customHeight="1" x14ac:dyDescent="0.25">
      <c r="A18" s="188"/>
      <c r="B18" s="188" t="s">
        <v>108</v>
      </c>
      <c r="C18" s="189"/>
      <c r="D18" s="13"/>
      <c r="E18" s="13"/>
      <c r="F18" s="218">
        <f t="shared" si="0"/>
        <v>0</v>
      </c>
      <c r="G18" s="167"/>
      <c r="H18" s="12"/>
      <c r="I18" s="219">
        <f t="shared" si="4"/>
        <v>0</v>
      </c>
      <c r="J18" s="220" t="s">
        <v>253</v>
      </c>
      <c r="K18" s="221">
        <f>0.9</f>
        <v>0.9</v>
      </c>
      <c r="L18" s="12"/>
      <c r="M18" s="220" t="str">
        <f t="shared" si="5"/>
        <v>1,0 :</v>
      </c>
      <c r="N18" s="221" t="str">
        <f t="shared" si="6"/>
        <v/>
      </c>
      <c r="O18" s="222">
        <f t="shared" si="7"/>
        <v>0</v>
      </c>
      <c r="P18" s="223" t="str">
        <f t="shared" si="8"/>
        <v/>
      </c>
      <c r="Q18" s="224" t="s">
        <v>195</v>
      </c>
      <c r="R18" s="233">
        <v>0.86</v>
      </c>
      <c r="S18" s="187">
        <v>17.899999999999999</v>
      </c>
      <c r="T18" s="187">
        <v>3.9</v>
      </c>
      <c r="U18" s="187">
        <v>4.5999999999999996</v>
      </c>
      <c r="V18" s="89"/>
      <c r="W18" s="89"/>
      <c r="X18" s="89"/>
      <c r="Y18" s="226" t="s">
        <v>189</v>
      </c>
      <c r="Z18" s="234">
        <v>0.91</v>
      </c>
      <c r="AA18" s="228">
        <v>5.9</v>
      </c>
      <c r="AB18" s="228">
        <v>1</v>
      </c>
      <c r="AC18" s="228">
        <v>13.4</v>
      </c>
      <c r="AE18" s="229"/>
      <c r="AF18" s="229"/>
      <c r="AG18" s="229"/>
      <c r="AH18" s="229"/>
      <c r="AI18" s="229"/>
      <c r="AJ18" s="229"/>
      <c r="AL18" s="230">
        <f t="shared" si="9"/>
        <v>0</v>
      </c>
      <c r="AM18" s="230">
        <f t="shared" si="10"/>
        <v>0</v>
      </c>
      <c r="AN18" s="230">
        <f t="shared" si="11"/>
        <v>0</v>
      </c>
      <c r="AO18" s="230">
        <f t="shared" si="12"/>
        <v>0</v>
      </c>
      <c r="AP18" s="230">
        <f t="shared" si="13"/>
        <v>0</v>
      </c>
      <c r="AQ18" s="230">
        <f t="shared" si="14"/>
        <v>0</v>
      </c>
      <c r="AR18" s="230">
        <f t="shared" si="15"/>
        <v>0</v>
      </c>
      <c r="AS18" s="230">
        <f t="shared" si="16"/>
        <v>0</v>
      </c>
      <c r="AT18" s="230">
        <f t="shared" si="17"/>
        <v>0</v>
      </c>
      <c r="AU18" s="231" t="str">
        <f t="shared" si="20"/>
        <v>Tritikále</v>
      </c>
      <c r="AV18" s="231">
        <f t="shared" si="18"/>
        <v>0</v>
      </c>
      <c r="AX18" s="225">
        <v>23.2</v>
      </c>
      <c r="AY18" s="225">
        <v>4.8</v>
      </c>
      <c r="AZ18" s="225">
        <v>16.7</v>
      </c>
      <c r="BA18" s="232">
        <f t="shared" si="1"/>
        <v>1.0000000000001563E-2</v>
      </c>
      <c r="BB18" s="232">
        <f t="shared" si="2"/>
        <v>0</v>
      </c>
      <c r="BC18" s="232">
        <f t="shared" si="3"/>
        <v>-3.9999999999999147E-2</v>
      </c>
      <c r="BE18" s="196" t="b">
        <f t="shared" si="19"/>
        <v>0</v>
      </c>
    </row>
    <row r="19" spans="1:57" s="5" customFormat="1" ht="14.25" customHeight="1" x14ac:dyDescent="0.25">
      <c r="A19" s="188"/>
      <c r="B19" s="188" t="s">
        <v>109</v>
      </c>
      <c r="C19" s="189"/>
      <c r="D19" s="13"/>
      <c r="E19" s="13"/>
      <c r="F19" s="218">
        <f t="shared" si="0"/>
        <v>0</v>
      </c>
      <c r="G19" s="167"/>
      <c r="H19" s="12"/>
      <c r="I19" s="219">
        <f t="shared" si="4"/>
        <v>0</v>
      </c>
      <c r="J19" s="220" t="s">
        <v>253</v>
      </c>
      <c r="K19" s="221">
        <v>1</v>
      </c>
      <c r="L19" s="12"/>
      <c r="M19" s="220" t="str">
        <f t="shared" si="5"/>
        <v>1,0 :</v>
      </c>
      <c r="N19" s="221" t="str">
        <f t="shared" si="6"/>
        <v/>
      </c>
      <c r="O19" s="222">
        <f t="shared" si="7"/>
        <v>0</v>
      </c>
      <c r="P19" s="223" t="str">
        <f t="shared" si="8"/>
        <v/>
      </c>
      <c r="Q19" s="224" t="s">
        <v>195</v>
      </c>
      <c r="R19" s="233">
        <v>0.86</v>
      </c>
      <c r="S19" s="187">
        <v>15.8</v>
      </c>
      <c r="T19" s="187">
        <v>3.5</v>
      </c>
      <c r="U19" s="187">
        <v>4.5999999999999996</v>
      </c>
      <c r="V19" s="89"/>
      <c r="W19" s="89"/>
      <c r="X19" s="89"/>
      <c r="Y19" s="226" t="s">
        <v>189</v>
      </c>
      <c r="Z19" s="234">
        <v>0.91</v>
      </c>
      <c r="AA19" s="228">
        <v>9.5</v>
      </c>
      <c r="AB19" s="228">
        <v>1.2</v>
      </c>
      <c r="AC19" s="228">
        <v>17.100000000000001</v>
      </c>
      <c r="AE19" s="229"/>
      <c r="AF19" s="229"/>
      <c r="AG19" s="229"/>
      <c r="AH19" s="229"/>
      <c r="AI19" s="229"/>
      <c r="AJ19" s="229"/>
      <c r="AL19" s="230">
        <f t="shared" si="9"/>
        <v>0</v>
      </c>
      <c r="AM19" s="230">
        <f t="shared" si="10"/>
        <v>0</v>
      </c>
      <c r="AN19" s="230">
        <f t="shared" si="11"/>
        <v>0</v>
      </c>
      <c r="AO19" s="230">
        <f t="shared" si="12"/>
        <v>0</v>
      </c>
      <c r="AP19" s="230">
        <f t="shared" si="13"/>
        <v>0</v>
      </c>
      <c r="AQ19" s="230">
        <f t="shared" si="14"/>
        <v>0</v>
      </c>
      <c r="AR19" s="230">
        <f t="shared" si="15"/>
        <v>0</v>
      </c>
      <c r="AS19" s="230">
        <f t="shared" si="16"/>
        <v>0</v>
      </c>
      <c r="AT19" s="230">
        <f t="shared" si="17"/>
        <v>0</v>
      </c>
      <c r="AU19" s="231" t="str">
        <f t="shared" si="20"/>
        <v>Kukuřice na zrno</v>
      </c>
      <c r="AV19" s="231">
        <f t="shared" si="18"/>
        <v>0</v>
      </c>
      <c r="AX19" s="225">
        <v>25.3</v>
      </c>
      <c r="AY19" s="225">
        <v>4.7</v>
      </c>
      <c r="AZ19" s="225">
        <v>21.7</v>
      </c>
      <c r="BA19" s="232">
        <f t="shared" si="1"/>
        <v>0</v>
      </c>
      <c r="BB19" s="232">
        <f t="shared" si="2"/>
        <v>0</v>
      </c>
      <c r="BC19" s="232">
        <f t="shared" si="3"/>
        <v>0</v>
      </c>
      <c r="BE19" s="196" t="b">
        <f t="shared" si="19"/>
        <v>0</v>
      </c>
    </row>
    <row r="20" spans="1:57" s="5" customFormat="1" ht="14.25" customHeight="1" x14ac:dyDescent="0.25">
      <c r="A20" s="188"/>
      <c r="B20" s="188" t="s">
        <v>245</v>
      </c>
      <c r="C20" s="189"/>
      <c r="D20" s="13"/>
      <c r="E20" s="13"/>
      <c r="F20" s="218">
        <f t="shared" si="0"/>
        <v>0</v>
      </c>
      <c r="G20" s="167"/>
      <c r="H20" s="12"/>
      <c r="I20" s="219">
        <f t="shared" si="4"/>
        <v>0</v>
      </c>
      <c r="J20" s="220" t="s">
        <v>253</v>
      </c>
      <c r="K20" s="221">
        <v>0.5</v>
      </c>
      <c r="L20" s="12"/>
      <c r="M20" s="220" t="str">
        <f t="shared" si="5"/>
        <v>1,0 :</v>
      </c>
      <c r="N20" s="221" t="str">
        <f t="shared" si="6"/>
        <v/>
      </c>
      <c r="O20" s="222">
        <f t="shared" si="7"/>
        <v>0</v>
      </c>
      <c r="P20" s="223" t="str">
        <f t="shared" si="8"/>
        <v/>
      </c>
      <c r="Q20" s="224" t="s">
        <v>195</v>
      </c>
      <c r="R20" s="233">
        <v>0.91</v>
      </c>
      <c r="S20" s="187">
        <v>17.899999999999999</v>
      </c>
      <c r="T20" s="187">
        <v>2.8</v>
      </c>
      <c r="U20" s="187">
        <v>3.3</v>
      </c>
      <c r="V20" s="89"/>
      <c r="W20" s="89"/>
      <c r="X20" s="89"/>
      <c r="Y20" s="226" t="s">
        <v>189</v>
      </c>
      <c r="Z20" s="234">
        <v>0.92</v>
      </c>
      <c r="AA20" s="228">
        <v>6.2</v>
      </c>
      <c r="AB20" s="228">
        <v>0.7</v>
      </c>
      <c r="AC20" s="228">
        <v>10.3</v>
      </c>
      <c r="AE20" s="229"/>
      <c r="AF20" s="229"/>
      <c r="AG20" s="229"/>
      <c r="AH20" s="229"/>
      <c r="AI20" s="229"/>
      <c r="AJ20" s="229"/>
      <c r="AL20" s="230">
        <f t="shared" si="9"/>
        <v>0</v>
      </c>
      <c r="AM20" s="230">
        <f t="shared" si="10"/>
        <v>0</v>
      </c>
      <c r="AN20" s="230">
        <f t="shared" si="11"/>
        <v>0</v>
      </c>
      <c r="AO20" s="230">
        <f t="shared" si="12"/>
        <v>0</v>
      </c>
      <c r="AP20" s="230">
        <f t="shared" si="13"/>
        <v>0</v>
      </c>
      <c r="AQ20" s="230">
        <f t="shared" si="14"/>
        <v>0</v>
      </c>
      <c r="AR20" s="230">
        <f t="shared" si="15"/>
        <v>0</v>
      </c>
      <c r="AS20" s="230">
        <f t="shared" si="16"/>
        <v>0</v>
      </c>
      <c r="AT20" s="230">
        <f t="shared" si="17"/>
        <v>0</v>
      </c>
      <c r="AU20" s="231" t="str">
        <f t="shared" si="20"/>
        <v>Čirok na zrno</v>
      </c>
      <c r="AV20" s="231">
        <f t="shared" si="18"/>
        <v>0</v>
      </c>
      <c r="AX20" s="225">
        <v>21</v>
      </c>
      <c r="AY20" s="225">
        <v>3.2</v>
      </c>
      <c r="AZ20" s="225">
        <v>8.5</v>
      </c>
      <c r="BA20" s="232">
        <f t="shared" si="1"/>
        <v>0</v>
      </c>
      <c r="BB20" s="235">
        <f t="shared" si="2"/>
        <v>-5.0000000000000266E-2</v>
      </c>
      <c r="BC20" s="235">
        <f t="shared" si="3"/>
        <v>-5.0000000000000711E-2</v>
      </c>
      <c r="BE20" s="196" t="b">
        <f t="shared" si="19"/>
        <v>0</v>
      </c>
    </row>
    <row r="21" spans="1:57" s="5" customFormat="1" ht="14.25" customHeight="1" x14ac:dyDescent="0.25">
      <c r="A21" s="188"/>
      <c r="B21" s="188" t="s">
        <v>110</v>
      </c>
      <c r="C21" s="189"/>
      <c r="D21" s="13"/>
      <c r="E21" s="13"/>
      <c r="F21" s="218">
        <f t="shared" si="0"/>
        <v>0</v>
      </c>
      <c r="G21" s="167"/>
      <c r="H21" s="12"/>
      <c r="I21" s="219">
        <f t="shared" si="4"/>
        <v>0</v>
      </c>
      <c r="J21" s="220" t="s">
        <v>253</v>
      </c>
      <c r="K21" s="221">
        <v>2</v>
      </c>
      <c r="L21" s="12"/>
      <c r="M21" s="220" t="str">
        <f t="shared" si="5"/>
        <v>1,0 :</v>
      </c>
      <c r="N21" s="221" t="str">
        <f t="shared" si="6"/>
        <v/>
      </c>
      <c r="O21" s="222">
        <f t="shared" si="7"/>
        <v>0</v>
      </c>
      <c r="P21" s="223" t="str">
        <f t="shared" si="8"/>
        <v/>
      </c>
      <c r="Q21" s="224" t="s">
        <v>195</v>
      </c>
      <c r="R21" s="233">
        <v>0.86</v>
      </c>
      <c r="S21" s="187">
        <v>20.7</v>
      </c>
      <c r="T21" s="187">
        <v>3.4</v>
      </c>
      <c r="U21" s="187">
        <v>6.5</v>
      </c>
      <c r="V21" s="89"/>
      <c r="W21" s="89"/>
      <c r="X21" s="89"/>
      <c r="Y21" s="226" t="s">
        <v>189</v>
      </c>
      <c r="Z21" s="234">
        <v>0.91</v>
      </c>
      <c r="AA21" s="228">
        <v>11.4</v>
      </c>
      <c r="AB21" s="228">
        <v>3.1</v>
      </c>
      <c r="AC21" s="228">
        <v>20.6</v>
      </c>
      <c r="AE21" s="229"/>
      <c r="AF21" s="229"/>
      <c r="AG21" s="229"/>
      <c r="AH21" s="229"/>
      <c r="AI21" s="229"/>
      <c r="AJ21" s="229"/>
      <c r="AL21" s="230">
        <f t="shared" si="9"/>
        <v>0</v>
      </c>
      <c r="AM21" s="230">
        <f t="shared" si="10"/>
        <v>0</v>
      </c>
      <c r="AN21" s="230">
        <f t="shared" si="11"/>
        <v>0</v>
      </c>
      <c r="AO21" s="230">
        <f t="shared" si="12"/>
        <v>0</v>
      </c>
      <c r="AP21" s="230">
        <f t="shared" si="13"/>
        <v>0</v>
      </c>
      <c r="AQ21" s="230">
        <f t="shared" si="14"/>
        <v>0</v>
      </c>
      <c r="AR21" s="230">
        <f t="shared" si="15"/>
        <v>0</v>
      </c>
      <c r="AS21" s="230">
        <f t="shared" si="16"/>
        <v>0</v>
      </c>
      <c r="AT21" s="230">
        <f t="shared" si="17"/>
        <v>0</v>
      </c>
      <c r="AU21" s="231" t="str">
        <f t="shared" si="20"/>
        <v>Pohanka</v>
      </c>
      <c r="AV21" s="231">
        <f t="shared" si="18"/>
        <v>0</v>
      </c>
      <c r="AX21" s="225">
        <v>43.5</v>
      </c>
      <c r="AY21" s="225">
        <v>9.6</v>
      </c>
      <c r="AZ21" s="225">
        <v>47.7</v>
      </c>
      <c r="BA21" s="232">
        <f t="shared" si="1"/>
        <v>0</v>
      </c>
      <c r="BB21" s="232">
        <f t="shared" si="2"/>
        <v>0</v>
      </c>
      <c r="BC21" s="232">
        <f t="shared" si="3"/>
        <v>0</v>
      </c>
      <c r="BE21" s="196" t="b">
        <f t="shared" si="19"/>
        <v>0</v>
      </c>
    </row>
    <row r="22" spans="1:57" s="5" customFormat="1" ht="14.25" customHeight="1" x14ac:dyDescent="0.25">
      <c r="A22" s="188"/>
      <c r="B22" s="188" t="s">
        <v>116</v>
      </c>
      <c r="C22" s="189"/>
      <c r="D22" s="13"/>
      <c r="E22" s="13"/>
      <c r="F22" s="218">
        <f t="shared" si="0"/>
        <v>0</v>
      </c>
      <c r="G22" s="167"/>
      <c r="H22" s="12"/>
      <c r="I22" s="219">
        <f t="shared" si="4"/>
        <v>0</v>
      </c>
      <c r="J22" s="220" t="s">
        <v>253</v>
      </c>
      <c r="K22" s="221">
        <v>1</v>
      </c>
      <c r="L22" s="12"/>
      <c r="M22" s="220" t="str">
        <f t="shared" si="5"/>
        <v>1,0 :</v>
      </c>
      <c r="N22" s="221" t="str">
        <f t="shared" si="6"/>
        <v/>
      </c>
      <c r="O22" s="222">
        <f t="shared" si="7"/>
        <v>0</v>
      </c>
      <c r="P22" s="223" t="str">
        <f t="shared" si="8"/>
        <v/>
      </c>
      <c r="Q22" s="224" t="s">
        <v>195</v>
      </c>
      <c r="R22" s="233">
        <v>0.86</v>
      </c>
      <c r="S22" s="187">
        <v>18</v>
      </c>
      <c r="T22" s="187">
        <v>3</v>
      </c>
      <c r="U22" s="187">
        <v>4</v>
      </c>
      <c r="V22" s="89"/>
      <c r="W22" s="89"/>
      <c r="X22" s="89"/>
      <c r="Y22" s="226" t="s">
        <v>189</v>
      </c>
      <c r="Z22" s="234">
        <v>0.91</v>
      </c>
      <c r="AA22" s="228">
        <v>5</v>
      </c>
      <c r="AB22" s="228">
        <v>1</v>
      </c>
      <c r="AC22" s="228">
        <v>12</v>
      </c>
      <c r="AE22" s="229"/>
      <c r="AF22" s="229"/>
      <c r="AG22" s="229"/>
      <c r="AH22" s="229"/>
      <c r="AI22" s="229"/>
      <c r="AJ22" s="229"/>
      <c r="AL22" s="230">
        <f t="shared" si="9"/>
        <v>0</v>
      </c>
      <c r="AM22" s="230">
        <f t="shared" si="10"/>
        <v>0</v>
      </c>
      <c r="AN22" s="230">
        <f t="shared" si="11"/>
        <v>0</v>
      </c>
      <c r="AO22" s="230">
        <f t="shared" si="12"/>
        <v>0</v>
      </c>
      <c r="AP22" s="230">
        <f t="shared" si="13"/>
        <v>0</v>
      </c>
      <c r="AQ22" s="230">
        <f t="shared" si="14"/>
        <v>0</v>
      </c>
      <c r="AR22" s="230">
        <f t="shared" si="15"/>
        <v>0</v>
      </c>
      <c r="AS22" s="230">
        <f t="shared" si="16"/>
        <v>0</v>
      </c>
      <c r="AT22" s="230">
        <f t="shared" si="17"/>
        <v>0</v>
      </c>
      <c r="AU22" s="231" t="str">
        <f t="shared" si="20"/>
        <v>Ostatní obilniny na zrno</v>
      </c>
      <c r="AV22" s="231">
        <f t="shared" si="18"/>
        <v>0</v>
      </c>
      <c r="AX22" s="225">
        <v>23</v>
      </c>
      <c r="AY22" s="225">
        <v>4</v>
      </c>
      <c r="AZ22" s="225">
        <v>16</v>
      </c>
      <c r="BA22" s="232">
        <f t="shared" si="1"/>
        <v>0</v>
      </c>
      <c r="BB22" s="232">
        <f t="shared" si="2"/>
        <v>0</v>
      </c>
      <c r="BC22" s="232">
        <f t="shared" si="3"/>
        <v>0</v>
      </c>
      <c r="BE22" s="196" t="b">
        <f t="shared" si="19"/>
        <v>0</v>
      </c>
    </row>
    <row r="23" spans="1:57" s="5" customFormat="1" ht="14.25" customHeight="1" x14ac:dyDescent="0.25">
      <c r="A23" s="188"/>
      <c r="B23" s="188" t="s">
        <v>236</v>
      </c>
      <c r="C23" s="189"/>
      <c r="D23" s="13"/>
      <c r="E23" s="13"/>
      <c r="F23" s="218">
        <f t="shared" si="0"/>
        <v>0</v>
      </c>
      <c r="G23" s="167"/>
      <c r="H23" s="12"/>
      <c r="I23" s="219">
        <f t="shared" si="4"/>
        <v>0</v>
      </c>
      <c r="J23" s="220" t="s">
        <v>253</v>
      </c>
      <c r="K23" s="221">
        <v>1</v>
      </c>
      <c r="L23" s="12"/>
      <c r="M23" s="220" t="str">
        <f t="shared" si="5"/>
        <v>1,0 :</v>
      </c>
      <c r="N23" s="221" t="str">
        <f t="shared" si="6"/>
        <v/>
      </c>
      <c r="O23" s="222">
        <f t="shared" si="7"/>
        <v>0</v>
      </c>
      <c r="P23" s="223" t="str">
        <f t="shared" si="8"/>
        <v/>
      </c>
      <c r="Q23" s="224" t="s">
        <v>195</v>
      </c>
      <c r="R23" s="233">
        <v>0.86</v>
      </c>
      <c r="S23" s="187">
        <v>35.9</v>
      </c>
      <c r="T23" s="187">
        <v>3.6</v>
      </c>
      <c r="U23" s="187">
        <v>8.4</v>
      </c>
      <c r="V23" s="89"/>
      <c r="W23" s="89"/>
      <c r="X23" s="89"/>
      <c r="Y23" s="226" t="s">
        <v>189</v>
      </c>
      <c r="Z23" s="234">
        <v>0.86</v>
      </c>
      <c r="AA23" s="228">
        <v>15.1</v>
      </c>
      <c r="AB23" s="228">
        <v>1.5</v>
      </c>
      <c r="AC23" s="228">
        <v>15.1</v>
      </c>
      <c r="AE23" s="229"/>
      <c r="AF23" s="229"/>
      <c r="AG23" s="229"/>
      <c r="AH23" s="229"/>
      <c r="AI23" s="236">
        <v>80</v>
      </c>
      <c r="AJ23" s="237">
        <f>D23*AI23</f>
        <v>0</v>
      </c>
      <c r="AL23" s="230">
        <f t="shared" si="9"/>
        <v>0</v>
      </c>
      <c r="AM23" s="230">
        <f t="shared" si="10"/>
        <v>0</v>
      </c>
      <c r="AN23" s="230">
        <f t="shared" si="11"/>
        <v>0</v>
      </c>
      <c r="AO23" s="230">
        <f t="shared" si="12"/>
        <v>0</v>
      </c>
      <c r="AP23" s="230">
        <f t="shared" si="13"/>
        <v>0</v>
      </c>
      <c r="AQ23" s="230">
        <f t="shared" si="14"/>
        <v>0</v>
      </c>
      <c r="AR23" s="230">
        <f t="shared" si="15"/>
        <v>0</v>
      </c>
      <c r="AS23" s="230">
        <f t="shared" si="16"/>
        <v>0</v>
      </c>
      <c r="AT23" s="230">
        <f t="shared" si="17"/>
        <v>0</v>
      </c>
      <c r="AU23" s="231" t="str">
        <f t="shared" si="20"/>
        <v>Hrách na zrno</v>
      </c>
      <c r="AV23" s="231">
        <f t="shared" si="18"/>
        <v>0</v>
      </c>
      <c r="AX23" s="225">
        <v>51</v>
      </c>
      <c r="AY23" s="225">
        <v>5.0999999999999996</v>
      </c>
      <c r="AZ23" s="225">
        <v>23.5</v>
      </c>
      <c r="BA23" s="232">
        <f t="shared" si="1"/>
        <v>0</v>
      </c>
      <c r="BB23" s="232">
        <f t="shared" si="2"/>
        <v>0</v>
      </c>
      <c r="BC23" s="232">
        <f t="shared" si="3"/>
        <v>0</v>
      </c>
      <c r="BE23" s="196" t="b">
        <f t="shared" si="19"/>
        <v>0</v>
      </c>
    </row>
    <row r="24" spans="1:57" s="5" customFormat="1" ht="14.25" customHeight="1" x14ac:dyDescent="0.25">
      <c r="A24" s="188"/>
      <c r="B24" s="188" t="s">
        <v>117</v>
      </c>
      <c r="C24" s="189"/>
      <c r="D24" s="13"/>
      <c r="E24" s="13"/>
      <c r="F24" s="218">
        <f t="shared" si="0"/>
        <v>0</v>
      </c>
      <c r="G24" s="167"/>
      <c r="H24" s="12"/>
      <c r="I24" s="219">
        <f t="shared" si="4"/>
        <v>0</v>
      </c>
      <c r="J24" s="220" t="s">
        <v>253</v>
      </c>
      <c r="K24" s="221">
        <v>1</v>
      </c>
      <c r="L24" s="12"/>
      <c r="M24" s="220" t="str">
        <f t="shared" si="5"/>
        <v>1,0 :</v>
      </c>
      <c r="N24" s="221" t="str">
        <f t="shared" si="6"/>
        <v/>
      </c>
      <c r="O24" s="222">
        <f t="shared" si="7"/>
        <v>0</v>
      </c>
      <c r="P24" s="223" t="str">
        <f t="shared" si="8"/>
        <v/>
      </c>
      <c r="Q24" s="224" t="s">
        <v>195</v>
      </c>
      <c r="R24" s="233">
        <v>0.86</v>
      </c>
      <c r="S24" s="187">
        <v>55.6</v>
      </c>
      <c r="T24" s="187">
        <v>7</v>
      </c>
      <c r="U24" s="187">
        <v>13.1</v>
      </c>
      <c r="V24" s="89"/>
      <c r="W24" s="89"/>
      <c r="X24" s="89"/>
      <c r="Y24" s="226" t="s">
        <v>189</v>
      </c>
      <c r="Z24" s="234">
        <v>0.86</v>
      </c>
      <c r="AA24" s="228">
        <v>12.1</v>
      </c>
      <c r="AB24" s="228">
        <v>1.6</v>
      </c>
      <c r="AC24" s="228">
        <v>15.6</v>
      </c>
      <c r="AE24" s="229"/>
      <c r="AF24" s="229"/>
      <c r="AG24" s="229"/>
      <c r="AH24" s="229"/>
      <c r="AI24" s="236">
        <v>80</v>
      </c>
      <c r="AJ24" s="237">
        <f>D24*AI24</f>
        <v>0</v>
      </c>
      <c r="AL24" s="230">
        <f t="shared" si="9"/>
        <v>0</v>
      </c>
      <c r="AM24" s="230">
        <f t="shared" si="10"/>
        <v>0</v>
      </c>
      <c r="AN24" s="230">
        <f t="shared" si="11"/>
        <v>0</v>
      </c>
      <c r="AO24" s="230">
        <f t="shared" si="12"/>
        <v>0</v>
      </c>
      <c r="AP24" s="230">
        <f t="shared" si="13"/>
        <v>0</v>
      </c>
      <c r="AQ24" s="230">
        <f t="shared" si="14"/>
        <v>0</v>
      </c>
      <c r="AR24" s="230">
        <f t="shared" si="15"/>
        <v>0</v>
      </c>
      <c r="AS24" s="230">
        <f t="shared" si="16"/>
        <v>0</v>
      </c>
      <c r="AT24" s="230">
        <f t="shared" si="17"/>
        <v>0</v>
      </c>
      <c r="AU24" s="231" t="str">
        <f t="shared" si="20"/>
        <v>Lupina na zrno</v>
      </c>
      <c r="AV24" s="231">
        <f t="shared" si="18"/>
        <v>0</v>
      </c>
      <c r="AX24" s="225">
        <v>67.7</v>
      </c>
      <c r="AY24" s="225">
        <v>8.6</v>
      </c>
      <c r="AZ24" s="225">
        <v>28.7</v>
      </c>
      <c r="BA24" s="232">
        <f t="shared" si="1"/>
        <v>0</v>
      </c>
      <c r="BB24" s="232">
        <f t="shared" si="2"/>
        <v>0</v>
      </c>
      <c r="BC24" s="232">
        <f t="shared" si="3"/>
        <v>0</v>
      </c>
      <c r="BE24" s="196" t="b">
        <f t="shared" si="19"/>
        <v>0</v>
      </c>
    </row>
    <row r="25" spans="1:57" s="5" customFormat="1" ht="14.25" customHeight="1" x14ac:dyDescent="0.25">
      <c r="A25" s="188"/>
      <c r="B25" s="188" t="s">
        <v>118</v>
      </c>
      <c r="C25" s="189"/>
      <c r="D25" s="13"/>
      <c r="E25" s="13"/>
      <c r="F25" s="218">
        <f t="shared" si="0"/>
        <v>0</v>
      </c>
      <c r="G25" s="167"/>
      <c r="H25" s="12"/>
      <c r="I25" s="219">
        <f t="shared" si="4"/>
        <v>0</v>
      </c>
      <c r="J25" s="220" t="s">
        <v>253</v>
      </c>
      <c r="K25" s="221">
        <v>0.9</v>
      </c>
      <c r="L25" s="12"/>
      <c r="M25" s="220" t="str">
        <f t="shared" si="5"/>
        <v>1,0 :</v>
      </c>
      <c r="N25" s="221" t="str">
        <f t="shared" si="6"/>
        <v/>
      </c>
      <c r="O25" s="222">
        <f t="shared" si="7"/>
        <v>0</v>
      </c>
      <c r="P25" s="223" t="str">
        <f t="shared" si="8"/>
        <v/>
      </c>
      <c r="Q25" s="224" t="s">
        <v>195</v>
      </c>
      <c r="R25" s="233">
        <v>0.86</v>
      </c>
      <c r="S25" s="187">
        <v>42.4</v>
      </c>
      <c r="T25" s="187">
        <v>4.5999999999999996</v>
      </c>
      <c r="U25" s="187">
        <v>10.199999999999999</v>
      </c>
      <c r="V25" s="89"/>
      <c r="W25" s="89"/>
      <c r="X25" s="89"/>
      <c r="Y25" s="226" t="s">
        <v>189</v>
      </c>
      <c r="Z25" s="234">
        <v>0.86</v>
      </c>
      <c r="AA25" s="228">
        <v>10.5</v>
      </c>
      <c r="AB25" s="228">
        <v>0.8</v>
      </c>
      <c r="AC25" s="228">
        <v>11.3</v>
      </c>
      <c r="AE25" s="229"/>
      <c r="AF25" s="229"/>
      <c r="AG25" s="229"/>
      <c r="AH25" s="229"/>
      <c r="AI25" s="236">
        <v>80</v>
      </c>
      <c r="AJ25" s="237">
        <f>D25*AI25</f>
        <v>0</v>
      </c>
      <c r="AL25" s="230">
        <f t="shared" si="9"/>
        <v>0</v>
      </c>
      <c r="AM25" s="230">
        <f t="shared" si="10"/>
        <v>0</v>
      </c>
      <c r="AN25" s="230">
        <f t="shared" si="11"/>
        <v>0</v>
      </c>
      <c r="AO25" s="230">
        <f t="shared" si="12"/>
        <v>0</v>
      </c>
      <c r="AP25" s="230">
        <f t="shared" si="13"/>
        <v>0</v>
      </c>
      <c r="AQ25" s="230">
        <f t="shared" si="14"/>
        <v>0</v>
      </c>
      <c r="AR25" s="230">
        <f t="shared" si="15"/>
        <v>0</v>
      </c>
      <c r="AS25" s="230">
        <f t="shared" si="16"/>
        <v>0</v>
      </c>
      <c r="AT25" s="230">
        <f t="shared" si="17"/>
        <v>0</v>
      </c>
      <c r="AU25" s="231" t="str">
        <f t="shared" si="20"/>
        <v>Bob na zrno</v>
      </c>
      <c r="AV25" s="231">
        <f t="shared" si="18"/>
        <v>0</v>
      </c>
      <c r="AX25" s="225">
        <v>51.9</v>
      </c>
      <c r="AY25" s="225">
        <v>5.3</v>
      </c>
      <c r="AZ25" s="225">
        <v>20.399999999999999</v>
      </c>
      <c r="BA25" s="232">
        <f t="shared" si="1"/>
        <v>-4.9999999999997158E-2</v>
      </c>
      <c r="BB25" s="232">
        <f t="shared" si="2"/>
        <v>1.9999999999999574E-2</v>
      </c>
      <c r="BC25" s="232">
        <f t="shared" si="3"/>
        <v>-2.9999999999997584E-2</v>
      </c>
      <c r="BE25" s="196" t="b">
        <f t="shared" si="19"/>
        <v>0</v>
      </c>
    </row>
    <row r="26" spans="1:57" s="5" customFormat="1" ht="14.25" customHeight="1" x14ac:dyDescent="0.25">
      <c r="A26" s="188"/>
      <c r="B26" s="188" t="s">
        <v>119</v>
      </c>
      <c r="C26" s="189"/>
      <c r="D26" s="13"/>
      <c r="E26" s="13"/>
      <c r="F26" s="218">
        <f t="shared" si="0"/>
        <v>0</v>
      </c>
      <c r="G26" s="167"/>
      <c r="H26" s="12"/>
      <c r="I26" s="219">
        <f t="shared" si="4"/>
        <v>0</v>
      </c>
      <c r="J26" s="220" t="s">
        <v>253</v>
      </c>
      <c r="K26" s="221">
        <v>1</v>
      </c>
      <c r="L26" s="12"/>
      <c r="M26" s="220" t="str">
        <f t="shared" si="5"/>
        <v>1,0 :</v>
      </c>
      <c r="N26" s="221" t="str">
        <f t="shared" si="6"/>
        <v/>
      </c>
      <c r="O26" s="222">
        <f t="shared" si="7"/>
        <v>0</v>
      </c>
      <c r="P26" s="223" t="str">
        <f t="shared" si="8"/>
        <v/>
      </c>
      <c r="Q26" s="224" t="s">
        <v>195</v>
      </c>
      <c r="R26" s="233">
        <v>0.86</v>
      </c>
      <c r="S26" s="187">
        <v>40</v>
      </c>
      <c r="T26" s="187">
        <v>4</v>
      </c>
      <c r="U26" s="187">
        <v>10</v>
      </c>
      <c r="V26" s="89"/>
      <c r="W26" s="89"/>
      <c r="X26" s="89"/>
      <c r="Y26" s="226" t="s">
        <v>189</v>
      </c>
      <c r="Z26" s="234">
        <v>0.86</v>
      </c>
      <c r="AA26" s="228">
        <v>10</v>
      </c>
      <c r="AB26" s="228">
        <v>1</v>
      </c>
      <c r="AC26" s="228">
        <v>11</v>
      </c>
      <c r="AE26" s="229"/>
      <c r="AF26" s="229"/>
      <c r="AG26" s="229"/>
      <c r="AH26" s="229"/>
      <c r="AI26" s="236">
        <v>80</v>
      </c>
      <c r="AJ26" s="237">
        <f>D26*AI26</f>
        <v>0</v>
      </c>
      <c r="AL26" s="230">
        <f t="shared" si="9"/>
        <v>0</v>
      </c>
      <c r="AM26" s="230">
        <f t="shared" si="10"/>
        <v>0</v>
      </c>
      <c r="AN26" s="230">
        <f t="shared" si="11"/>
        <v>0</v>
      </c>
      <c r="AO26" s="230">
        <f t="shared" si="12"/>
        <v>0</v>
      </c>
      <c r="AP26" s="230">
        <f t="shared" si="13"/>
        <v>0</v>
      </c>
      <c r="AQ26" s="230">
        <f t="shared" si="14"/>
        <v>0</v>
      </c>
      <c r="AR26" s="230">
        <f t="shared" si="15"/>
        <v>0</v>
      </c>
      <c r="AS26" s="230">
        <f t="shared" si="16"/>
        <v>0</v>
      </c>
      <c r="AT26" s="230">
        <f t="shared" si="17"/>
        <v>0</v>
      </c>
      <c r="AU26" s="231" t="str">
        <f t="shared" si="20"/>
        <v>Ostatní luskoviny na zrno</v>
      </c>
      <c r="AV26" s="231">
        <f t="shared" si="18"/>
        <v>0</v>
      </c>
      <c r="AX26" s="225">
        <v>50</v>
      </c>
      <c r="AY26" s="225">
        <v>5</v>
      </c>
      <c r="AZ26" s="225">
        <v>21</v>
      </c>
      <c r="BA26" s="232">
        <f t="shared" si="1"/>
        <v>0</v>
      </c>
      <c r="BB26" s="232">
        <f t="shared" si="2"/>
        <v>0</v>
      </c>
      <c r="BC26" s="232">
        <f t="shared" si="3"/>
        <v>0</v>
      </c>
      <c r="BE26" s="196" t="b">
        <f t="shared" si="19"/>
        <v>0</v>
      </c>
    </row>
    <row r="27" spans="1:57" s="5" customFormat="1" ht="14.25" customHeight="1" x14ac:dyDescent="0.25">
      <c r="A27" s="558"/>
      <c r="B27" s="553" t="s">
        <v>283</v>
      </c>
      <c r="C27" s="185" t="s">
        <v>280</v>
      </c>
      <c r="D27" s="13"/>
      <c r="E27" s="13"/>
      <c r="F27" s="218">
        <f t="shared" si="0"/>
        <v>0</v>
      </c>
      <c r="G27" s="167"/>
      <c r="H27" s="238"/>
      <c r="I27" s="239"/>
      <c r="J27" s="240"/>
      <c r="K27" s="241"/>
      <c r="L27" s="238"/>
      <c r="M27" s="240"/>
      <c r="N27" s="241"/>
      <c r="O27" s="242"/>
      <c r="P27" s="243" t="str">
        <f>IF(O27&lt;0,"!","")</f>
        <v/>
      </c>
      <c r="Q27" s="224" t="s">
        <v>196</v>
      </c>
      <c r="R27" s="233">
        <v>0.18</v>
      </c>
      <c r="S27" s="187">
        <v>3</v>
      </c>
      <c r="T27" s="187">
        <v>0.5</v>
      </c>
      <c r="U27" s="187">
        <v>4.4000000000000004</v>
      </c>
      <c r="V27" s="89"/>
      <c r="W27" s="89"/>
      <c r="X27" s="89"/>
      <c r="Y27" s="226" t="s">
        <v>190</v>
      </c>
      <c r="Z27" s="234">
        <v>0.12</v>
      </c>
      <c r="AA27" s="228">
        <v>2.2999999999999998</v>
      </c>
      <c r="AB27" s="228">
        <v>0.2</v>
      </c>
      <c r="AC27" s="228">
        <v>2.8</v>
      </c>
      <c r="AE27" s="229"/>
      <c r="AF27" s="229"/>
      <c r="AG27" s="229"/>
      <c r="AH27" s="229"/>
      <c r="AI27" s="229"/>
      <c r="AJ27" s="229"/>
      <c r="AL27" s="230">
        <f t="shared" si="9"/>
        <v>0</v>
      </c>
      <c r="AM27" s="230">
        <f t="shared" si="10"/>
        <v>0</v>
      </c>
      <c r="AN27" s="230">
        <f t="shared" si="11"/>
        <v>0</v>
      </c>
      <c r="AO27" s="230">
        <f t="shared" si="12"/>
        <v>0</v>
      </c>
      <c r="AP27" s="230">
        <f t="shared" si="13"/>
        <v>0</v>
      </c>
      <c r="AQ27" s="230">
        <f t="shared" si="14"/>
        <v>0</v>
      </c>
      <c r="AR27" s="230">
        <f t="shared" si="15"/>
        <v>0</v>
      </c>
      <c r="AS27" s="230">
        <f t="shared" si="16"/>
        <v>0</v>
      </c>
      <c r="AT27" s="230">
        <f t="shared" si="17"/>
        <v>0</v>
      </c>
      <c r="AU27" s="537" t="str">
        <f t="shared" si="20"/>
        <v xml:space="preserve">Brambory </v>
      </c>
      <c r="AV27" s="231" t="str">
        <f t="shared" si="18"/>
        <v>rané</v>
      </c>
      <c r="AX27" s="225">
        <v>3.7</v>
      </c>
      <c r="AY27" s="225">
        <v>0.6</v>
      </c>
      <c r="AZ27" s="225">
        <v>5.2</v>
      </c>
      <c r="BA27" s="232">
        <f t="shared" si="1"/>
        <v>-0.70000000000000018</v>
      </c>
      <c r="BB27" s="232">
        <f t="shared" si="2"/>
        <v>-9.9999999999999978E-2</v>
      </c>
      <c r="BC27" s="232">
        <f t="shared" si="3"/>
        <v>-0.79999999999999982</v>
      </c>
      <c r="BE27" s="196" t="b">
        <f t="shared" si="19"/>
        <v>0</v>
      </c>
    </row>
    <row r="28" spans="1:57" s="5" customFormat="1" ht="14.25" customHeight="1" x14ac:dyDescent="0.25">
      <c r="A28" s="559"/>
      <c r="B28" s="554"/>
      <c r="C28" s="185" t="s">
        <v>139</v>
      </c>
      <c r="D28" s="13"/>
      <c r="E28" s="13"/>
      <c r="F28" s="218">
        <f t="shared" si="0"/>
        <v>0</v>
      </c>
      <c r="G28" s="167"/>
      <c r="H28" s="238"/>
      <c r="I28" s="239"/>
      <c r="J28" s="240"/>
      <c r="K28" s="241"/>
      <c r="L28" s="238"/>
      <c r="M28" s="240"/>
      <c r="N28" s="241"/>
      <c r="O28" s="242"/>
      <c r="P28" s="243" t="str">
        <f>IF(O28&lt;0,"!","")</f>
        <v/>
      </c>
      <c r="Q28" s="224" t="s">
        <v>196</v>
      </c>
      <c r="R28" s="233">
        <v>0.22</v>
      </c>
      <c r="S28" s="187">
        <v>3.5</v>
      </c>
      <c r="T28" s="187">
        <v>0.5</v>
      </c>
      <c r="U28" s="187">
        <v>4.5</v>
      </c>
      <c r="V28" s="89"/>
      <c r="W28" s="89"/>
      <c r="X28" s="89"/>
      <c r="Y28" s="226" t="s">
        <v>190</v>
      </c>
      <c r="Z28" s="234">
        <v>0.15</v>
      </c>
      <c r="AA28" s="228">
        <v>2.8</v>
      </c>
      <c r="AB28" s="228">
        <v>0.2</v>
      </c>
      <c r="AC28" s="228">
        <v>4</v>
      </c>
      <c r="AE28" s="229"/>
      <c r="AF28" s="229"/>
      <c r="AG28" s="229"/>
      <c r="AH28" s="229"/>
      <c r="AI28" s="229"/>
      <c r="AJ28" s="229"/>
      <c r="AL28" s="230">
        <f t="shared" si="9"/>
        <v>0</v>
      </c>
      <c r="AM28" s="230">
        <f t="shared" si="10"/>
        <v>0</v>
      </c>
      <c r="AN28" s="230">
        <f t="shared" si="11"/>
        <v>0</v>
      </c>
      <c r="AO28" s="230">
        <f t="shared" si="12"/>
        <v>0</v>
      </c>
      <c r="AP28" s="230">
        <f t="shared" si="13"/>
        <v>0</v>
      </c>
      <c r="AQ28" s="230">
        <f t="shared" si="14"/>
        <v>0</v>
      </c>
      <c r="AR28" s="230">
        <f t="shared" si="15"/>
        <v>0</v>
      </c>
      <c r="AS28" s="230">
        <f t="shared" si="16"/>
        <v>0</v>
      </c>
      <c r="AT28" s="230">
        <f t="shared" si="17"/>
        <v>0</v>
      </c>
      <c r="AU28" s="537"/>
      <c r="AV28" s="231" t="str">
        <f t="shared" si="18"/>
        <v>ostatní</v>
      </c>
      <c r="AX28" s="225">
        <v>4.0999999999999996</v>
      </c>
      <c r="AY28" s="225">
        <v>0.5</v>
      </c>
      <c r="AZ28" s="225">
        <v>5.3</v>
      </c>
      <c r="BA28" s="232">
        <f t="shared" si="1"/>
        <v>-0.59999999999999964</v>
      </c>
      <c r="BB28" s="232">
        <f t="shared" si="2"/>
        <v>0</v>
      </c>
      <c r="BC28" s="232">
        <f t="shared" si="3"/>
        <v>-0.79999999999999982</v>
      </c>
      <c r="BE28" s="196" t="b">
        <f t="shared" si="19"/>
        <v>0</v>
      </c>
    </row>
    <row r="29" spans="1:57" s="5" customFormat="1" ht="14.25" customHeight="1" x14ac:dyDescent="0.25">
      <c r="A29" s="188"/>
      <c r="B29" s="188" t="s">
        <v>416</v>
      </c>
      <c r="C29" s="189"/>
      <c r="D29" s="13"/>
      <c r="E29" s="13"/>
      <c r="F29" s="218">
        <f t="shared" si="0"/>
        <v>0</v>
      </c>
      <c r="G29" s="167"/>
      <c r="H29" s="12"/>
      <c r="I29" s="219">
        <f t="shared" ref="I29:I40" si="21">IF(L29=0,IF(F29=0,G29*K29*H29,F29*K29*H29),0)</f>
        <v>0</v>
      </c>
      <c r="J29" s="220" t="s">
        <v>253</v>
      </c>
      <c r="K29" s="221">
        <v>0.4</v>
      </c>
      <c r="L29" s="12"/>
      <c r="M29" s="220" t="str">
        <f>J29</f>
        <v>1,0 :</v>
      </c>
      <c r="N29" s="221" t="str">
        <f>IF(H29=0,"",IF(F29+G29=0,"",IF(L29=0,0,IF(G29=0,(L29/H29)/F29,(L29/H29)/G29))))</f>
        <v/>
      </c>
      <c r="O29" s="222">
        <f t="shared" ref="O29:O40" si="22">D29-H29</f>
        <v>0</v>
      </c>
      <c r="P29" s="223" t="str">
        <f>IF(O29&lt;0,"!",IF(BE29=TRUE,"!",""))</f>
        <v/>
      </c>
      <c r="Q29" s="224" t="s">
        <v>197</v>
      </c>
      <c r="R29" s="233">
        <v>0.23</v>
      </c>
      <c r="S29" s="187">
        <v>1.8</v>
      </c>
      <c r="T29" s="187">
        <v>0.3</v>
      </c>
      <c r="U29" s="187">
        <v>2</v>
      </c>
      <c r="V29" s="89"/>
      <c r="W29" s="89"/>
      <c r="X29" s="89"/>
      <c r="Y29" s="226" t="s">
        <v>11</v>
      </c>
      <c r="Z29" s="234">
        <v>0.15</v>
      </c>
      <c r="AA29" s="228">
        <v>4</v>
      </c>
      <c r="AB29" s="228">
        <v>0.4</v>
      </c>
      <c r="AC29" s="228">
        <v>4.5</v>
      </c>
      <c r="AE29" s="229"/>
      <c r="AF29" s="229"/>
      <c r="AG29" s="229"/>
      <c r="AH29" s="229"/>
      <c r="AI29" s="229"/>
      <c r="AJ29" s="229"/>
      <c r="AL29" s="230">
        <f t="shared" si="9"/>
        <v>0</v>
      </c>
      <c r="AM29" s="230">
        <f t="shared" si="10"/>
        <v>0</v>
      </c>
      <c r="AN29" s="230">
        <f t="shared" si="11"/>
        <v>0</v>
      </c>
      <c r="AO29" s="230">
        <f t="shared" si="12"/>
        <v>0</v>
      </c>
      <c r="AP29" s="230">
        <f t="shared" si="13"/>
        <v>0</v>
      </c>
      <c r="AQ29" s="230">
        <f t="shared" si="14"/>
        <v>0</v>
      </c>
      <c r="AR29" s="230">
        <f t="shared" si="15"/>
        <v>0</v>
      </c>
      <c r="AS29" s="230">
        <f t="shared" si="16"/>
        <v>0</v>
      </c>
      <c r="AT29" s="230">
        <f t="shared" si="17"/>
        <v>0</v>
      </c>
      <c r="AU29" s="231" t="str">
        <f t="shared" ref="AU29:AU72" si="23">B29</f>
        <v>Řepa cukrová</v>
      </c>
      <c r="AV29" s="231">
        <f t="shared" si="18"/>
        <v>0</v>
      </c>
      <c r="AX29" s="225">
        <v>3.4</v>
      </c>
      <c r="AY29" s="225">
        <v>0.5</v>
      </c>
      <c r="AZ29" s="225">
        <v>3.8</v>
      </c>
      <c r="BA29" s="232">
        <f t="shared" si="1"/>
        <v>0</v>
      </c>
      <c r="BB29" s="232">
        <f t="shared" si="2"/>
        <v>-3.999999999999998E-2</v>
      </c>
      <c r="BC29" s="232">
        <f t="shared" si="3"/>
        <v>0</v>
      </c>
      <c r="BE29" s="196" t="b">
        <f t="shared" si="19"/>
        <v>0</v>
      </c>
    </row>
    <row r="30" spans="1:57" s="5" customFormat="1" ht="14.25" customHeight="1" x14ac:dyDescent="0.25">
      <c r="A30" s="188"/>
      <c r="B30" s="188" t="s">
        <v>417</v>
      </c>
      <c r="C30" s="189"/>
      <c r="D30" s="13"/>
      <c r="E30" s="13"/>
      <c r="F30" s="218">
        <f t="shared" si="0"/>
        <v>0</v>
      </c>
      <c r="G30" s="167"/>
      <c r="H30" s="12"/>
      <c r="I30" s="219">
        <f t="shared" si="21"/>
        <v>0</v>
      </c>
      <c r="J30" s="220" t="s">
        <v>253</v>
      </c>
      <c r="K30" s="221">
        <v>0.4</v>
      </c>
      <c r="L30" s="12"/>
      <c r="M30" s="220" t="str">
        <f t="shared" ref="M30:M40" si="24">J30</f>
        <v>1,0 :</v>
      </c>
      <c r="N30" s="221" t="str">
        <f t="shared" ref="N30:N40" si="25">IF(H30=0,"",IF(F30+G30=0,"",IF(L30=0,0,IF(G30=0,(L30/H30)/F30,(L30/H30)/G30))))</f>
        <v/>
      </c>
      <c r="O30" s="222">
        <f t="shared" si="22"/>
        <v>0</v>
      </c>
      <c r="P30" s="223" t="str">
        <f t="shared" ref="P30:P40" si="26">IF(O30&lt;0,"!",IF(BE30=TRUE,"!",""))</f>
        <v/>
      </c>
      <c r="Q30" s="224" t="s">
        <v>197</v>
      </c>
      <c r="R30" s="233">
        <v>0.17</v>
      </c>
      <c r="S30" s="187">
        <v>1.4</v>
      </c>
      <c r="T30" s="187">
        <v>0.3</v>
      </c>
      <c r="U30" s="187">
        <v>1.3</v>
      </c>
      <c r="V30" s="89"/>
      <c r="W30" s="89"/>
      <c r="X30" s="89"/>
      <c r="Y30" s="226" t="s">
        <v>11</v>
      </c>
      <c r="Z30" s="234">
        <v>0.15</v>
      </c>
      <c r="AA30" s="228">
        <v>2.8</v>
      </c>
      <c r="AB30" s="228">
        <v>0.4</v>
      </c>
      <c r="AC30" s="228">
        <v>4</v>
      </c>
      <c r="AE30" s="229"/>
      <c r="AF30" s="229"/>
      <c r="AG30" s="229"/>
      <c r="AH30" s="229"/>
      <c r="AI30" s="229"/>
      <c r="AJ30" s="229"/>
      <c r="AL30" s="230">
        <f t="shared" si="9"/>
        <v>0</v>
      </c>
      <c r="AM30" s="230">
        <f t="shared" si="10"/>
        <v>0</v>
      </c>
      <c r="AN30" s="230">
        <f t="shared" si="11"/>
        <v>0</v>
      </c>
      <c r="AO30" s="230">
        <f t="shared" si="12"/>
        <v>0</v>
      </c>
      <c r="AP30" s="230">
        <f t="shared" si="13"/>
        <v>0</v>
      </c>
      <c r="AQ30" s="230">
        <f t="shared" si="14"/>
        <v>0</v>
      </c>
      <c r="AR30" s="230">
        <f t="shared" si="15"/>
        <v>0</v>
      </c>
      <c r="AS30" s="230">
        <f t="shared" si="16"/>
        <v>0</v>
      </c>
      <c r="AT30" s="230">
        <f t="shared" si="17"/>
        <v>0</v>
      </c>
      <c r="AU30" s="231" t="str">
        <f t="shared" si="23"/>
        <v>Řepa krmná</v>
      </c>
      <c r="AV30" s="231">
        <f t="shared" si="18"/>
        <v>0</v>
      </c>
      <c r="AX30" s="225">
        <v>2.5</v>
      </c>
      <c r="AY30" s="225">
        <v>0.5</v>
      </c>
      <c r="AZ30" s="225">
        <v>2.9</v>
      </c>
      <c r="BA30" s="232">
        <f t="shared" si="1"/>
        <v>1.9999999999999574E-2</v>
      </c>
      <c r="BB30" s="232">
        <f t="shared" si="2"/>
        <v>-3.999999999999998E-2</v>
      </c>
      <c r="BC30" s="232">
        <f t="shared" si="3"/>
        <v>0</v>
      </c>
      <c r="BE30" s="196" t="b">
        <f t="shared" si="19"/>
        <v>0</v>
      </c>
    </row>
    <row r="31" spans="1:57" s="5" customFormat="1" ht="14.25" customHeight="1" x14ac:dyDescent="0.25">
      <c r="A31" s="188"/>
      <c r="B31" s="188" t="s">
        <v>120</v>
      </c>
      <c r="C31" s="189"/>
      <c r="D31" s="13"/>
      <c r="E31" s="13"/>
      <c r="F31" s="218">
        <f t="shared" si="0"/>
        <v>0</v>
      </c>
      <c r="G31" s="167"/>
      <c r="H31" s="12"/>
      <c r="I31" s="219">
        <f t="shared" si="21"/>
        <v>0</v>
      </c>
      <c r="J31" s="220" t="s">
        <v>253</v>
      </c>
      <c r="K31" s="221">
        <v>0.3</v>
      </c>
      <c r="L31" s="12"/>
      <c r="M31" s="220" t="str">
        <f t="shared" si="24"/>
        <v>1,0 :</v>
      </c>
      <c r="N31" s="221" t="str">
        <f t="shared" si="25"/>
        <v/>
      </c>
      <c r="O31" s="222">
        <f t="shared" si="22"/>
        <v>0</v>
      </c>
      <c r="P31" s="223" t="str">
        <f t="shared" si="26"/>
        <v/>
      </c>
      <c r="Q31" s="224" t="s">
        <v>198</v>
      </c>
      <c r="R31" s="233">
        <v>0.22</v>
      </c>
      <c r="S31" s="187">
        <v>2.5</v>
      </c>
      <c r="T31" s="187">
        <v>0.4</v>
      </c>
      <c r="U31" s="187">
        <v>3.5</v>
      </c>
      <c r="V31" s="89"/>
      <c r="W31" s="89"/>
      <c r="X31" s="89"/>
      <c r="Y31" s="226" t="s">
        <v>191</v>
      </c>
      <c r="Z31" s="234">
        <v>0.15</v>
      </c>
      <c r="AA31" s="228">
        <v>3</v>
      </c>
      <c r="AB31" s="228">
        <v>0.4</v>
      </c>
      <c r="AC31" s="228">
        <v>4</v>
      </c>
      <c r="AE31" s="229"/>
      <c r="AF31" s="229"/>
      <c r="AG31" s="229"/>
      <c r="AH31" s="229"/>
      <c r="AI31" s="229"/>
      <c r="AJ31" s="229"/>
      <c r="AL31" s="230">
        <f t="shared" si="9"/>
        <v>0</v>
      </c>
      <c r="AM31" s="230">
        <f t="shared" si="10"/>
        <v>0</v>
      </c>
      <c r="AN31" s="230">
        <f t="shared" si="11"/>
        <v>0</v>
      </c>
      <c r="AO31" s="230">
        <f t="shared" si="12"/>
        <v>0</v>
      </c>
      <c r="AP31" s="230">
        <f t="shared" si="13"/>
        <v>0</v>
      </c>
      <c r="AQ31" s="230">
        <f t="shared" si="14"/>
        <v>0</v>
      </c>
      <c r="AR31" s="230">
        <f t="shared" si="15"/>
        <v>0</v>
      </c>
      <c r="AS31" s="230">
        <f t="shared" si="16"/>
        <v>0</v>
      </c>
      <c r="AT31" s="230">
        <f t="shared" si="17"/>
        <v>0</v>
      </c>
      <c r="AU31" s="231" t="str">
        <f t="shared" si="23"/>
        <v>Ostatní okopaniny</v>
      </c>
      <c r="AV31" s="231">
        <f t="shared" si="18"/>
        <v>0</v>
      </c>
      <c r="AX31" s="225">
        <v>3.4</v>
      </c>
      <c r="AY31" s="225">
        <v>0.5</v>
      </c>
      <c r="AZ31" s="225">
        <v>4.7</v>
      </c>
      <c r="BA31" s="232">
        <f t="shared" si="1"/>
        <v>0</v>
      </c>
      <c r="BB31" s="232">
        <f t="shared" si="2"/>
        <v>2.0000000000000018E-2</v>
      </c>
      <c r="BC31" s="232">
        <f t="shared" si="3"/>
        <v>0</v>
      </c>
      <c r="BE31" s="196" t="b">
        <f t="shared" si="19"/>
        <v>0</v>
      </c>
    </row>
    <row r="32" spans="1:57" s="5" customFormat="1" ht="14.25" customHeight="1" x14ac:dyDescent="0.25">
      <c r="A32" s="188"/>
      <c r="B32" s="188" t="s">
        <v>112</v>
      </c>
      <c r="C32" s="189"/>
      <c r="D32" s="13"/>
      <c r="E32" s="13"/>
      <c r="F32" s="218">
        <f t="shared" si="0"/>
        <v>0</v>
      </c>
      <c r="G32" s="167"/>
      <c r="H32" s="12"/>
      <c r="I32" s="219">
        <f t="shared" si="21"/>
        <v>0</v>
      </c>
      <c r="J32" s="220" t="s">
        <v>253</v>
      </c>
      <c r="K32" s="221">
        <v>2.2000000000000002</v>
      </c>
      <c r="L32" s="12"/>
      <c r="M32" s="220" t="str">
        <f t="shared" si="24"/>
        <v>1,0 :</v>
      </c>
      <c r="N32" s="221" t="str">
        <f t="shared" si="25"/>
        <v/>
      </c>
      <c r="O32" s="222">
        <f t="shared" si="22"/>
        <v>0</v>
      </c>
      <c r="P32" s="223" t="str">
        <f t="shared" si="26"/>
        <v/>
      </c>
      <c r="Q32" s="224" t="s">
        <v>199</v>
      </c>
      <c r="R32" s="233">
        <v>0.92</v>
      </c>
      <c r="S32" s="187">
        <v>34.200000000000003</v>
      </c>
      <c r="T32" s="187">
        <v>7.2</v>
      </c>
      <c r="U32" s="187">
        <v>7.9</v>
      </c>
      <c r="V32" s="89"/>
      <c r="W32" s="89"/>
      <c r="X32" s="89"/>
      <c r="Y32" s="226" t="s">
        <v>189</v>
      </c>
      <c r="Z32" s="234">
        <v>0.86</v>
      </c>
      <c r="AA32" s="228">
        <v>6.9</v>
      </c>
      <c r="AB32" s="228">
        <v>1.3</v>
      </c>
      <c r="AC32" s="228">
        <v>11.6</v>
      </c>
      <c r="AE32" s="229"/>
      <c r="AF32" s="229"/>
      <c r="AG32" s="229"/>
      <c r="AH32" s="229"/>
      <c r="AI32" s="229"/>
      <c r="AJ32" s="229"/>
      <c r="AL32" s="230">
        <f t="shared" si="9"/>
        <v>0</v>
      </c>
      <c r="AM32" s="230">
        <f t="shared" si="10"/>
        <v>0</v>
      </c>
      <c r="AN32" s="230">
        <f t="shared" si="11"/>
        <v>0</v>
      </c>
      <c r="AO32" s="230">
        <f t="shared" si="12"/>
        <v>0</v>
      </c>
      <c r="AP32" s="230">
        <f t="shared" si="13"/>
        <v>0</v>
      </c>
      <c r="AQ32" s="230">
        <f t="shared" si="14"/>
        <v>0</v>
      </c>
      <c r="AR32" s="230">
        <f t="shared" si="15"/>
        <v>0</v>
      </c>
      <c r="AS32" s="230">
        <f t="shared" si="16"/>
        <v>0</v>
      </c>
      <c r="AT32" s="230">
        <f t="shared" si="17"/>
        <v>0</v>
      </c>
      <c r="AU32" s="231" t="str">
        <f t="shared" si="23"/>
        <v>Řepka</v>
      </c>
      <c r="AV32" s="231">
        <f t="shared" si="18"/>
        <v>0</v>
      </c>
      <c r="AX32" s="225">
        <v>49.4</v>
      </c>
      <c r="AY32" s="225">
        <v>10.1</v>
      </c>
      <c r="AZ32" s="225">
        <v>33.4</v>
      </c>
      <c r="BA32" s="232">
        <f t="shared" si="1"/>
        <v>-1.9999999999996021E-2</v>
      </c>
      <c r="BB32" s="232">
        <f t="shared" si="2"/>
        <v>-3.9999999999999147E-2</v>
      </c>
      <c r="BC32" s="232">
        <f t="shared" si="3"/>
        <v>2.0000000000003126E-2</v>
      </c>
      <c r="BE32" s="196" t="b">
        <f t="shared" si="19"/>
        <v>0</v>
      </c>
    </row>
    <row r="33" spans="1:57" s="5" customFormat="1" ht="14.25" customHeight="1" x14ac:dyDescent="0.25">
      <c r="A33" s="188"/>
      <c r="B33" s="188" t="s">
        <v>121</v>
      </c>
      <c r="C33" s="189"/>
      <c r="D33" s="13"/>
      <c r="E33" s="13"/>
      <c r="F33" s="218">
        <f t="shared" si="0"/>
        <v>0</v>
      </c>
      <c r="G33" s="167"/>
      <c r="H33" s="12"/>
      <c r="I33" s="219">
        <f t="shared" si="21"/>
        <v>0</v>
      </c>
      <c r="J33" s="220" t="s">
        <v>253</v>
      </c>
      <c r="K33" s="221">
        <v>1.8</v>
      </c>
      <c r="L33" s="12"/>
      <c r="M33" s="220" t="str">
        <f t="shared" si="24"/>
        <v>1,0 :</v>
      </c>
      <c r="N33" s="221" t="str">
        <f t="shared" si="25"/>
        <v/>
      </c>
      <c r="O33" s="222">
        <f t="shared" si="22"/>
        <v>0</v>
      </c>
      <c r="P33" s="223" t="str">
        <f t="shared" si="26"/>
        <v/>
      </c>
      <c r="Q33" s="224" t="s">
        <v>199</v>
      </c>
      <c r="R33" s="233">
        <v>0.92</v>
      </c>
      <c r="S33" s="187">
        <v>28</v>
      </c>
      <c r="T33" s="187">
        <v>7</v>
      </c>
      <c r="U33" s="187">
        <v>19.899999999999999</v>
      </c>
      <c r="V33" s="89"/>
      <c r="W33" s="89"/>
      <c r="X33" s="89"/>
      <c r="Y33" s="226" t="s">
        <v>189</v>
      </c>
      <c r="Z33" s="234">
        <v>0.86</v>
      </c>
      <c r="AA33" s="228">
        <v>9.5</v>
      </c>
      <c r="AB33" s="228">
        <v>2.1</v>
      </c>
      <c r="AC33" s="228">
        <v>39.6</v>
      </c>
      <c r="AE33" s="229"/>
      <c r="AF33" s="229"/>
      <c r="AG33" s="229"/>
      <c r="AH33" s="229"/>
      <c r="AI33" s="229"/>
      <c r="AJ33" s="229"/>
      <c r="AL33" s="230">
        <f t="shared" si="9"/>
        <v>0</v>
      </c>
      <c r="AM33" s="230">
        <f t="shared" si="10"/>
        <v>0</v>
      </c>
      <c r="AN33" s="230">
        <f t="shared" si="11"/>
        <v>0</v>
      </c>
      <c r="AO33" s="230">
        <f t="shared" si="12"/>
        <v>0</v>
      </c>
      <c r="AP33" s="230">
        <f t="shared" si="13"/>
        <v>0</v>
      </c>
      <c r="AQ33" s="230">
        <f t="shared" si="14"/>
        <v>0</v>
      </c>
      <c r="AR33" s="230">
        <f t="shared" si="15"/>
        <v>0</v>
      </c>
      <c r="AS33" s="230">
        <f t="shared" si="16"/>
        <v>0</v>
      </c>
      <c r="AT33" s="230">
        <f t="shared" si="17"/>
        <v>0</v>
      </c>
      <c r="AU33" s="231" t="str">
        <f t="shared" si="23"/>
        <v>Slunečnice na semeno</v>
      </c>
      <c r="AV33" s="231">
        <f t="shared" si="18"/>
        <v>0</v>
      </c>
      <c r="AX33" s="225">
        <v>45.1</v>
      </c>
      <c r="AY33" s="225">
        <v>10.8</v>
      </c>
      <c r="AZ33" s="225">
        <v>91.2</v>
      </c>
      <c r="BA33" s="232">
        <f t="shared" si="1"/>
        <v>0</v>
      </c>
      <c r="BB33" s="232">
        <f t="shared" si="2"/>
        <v>-1.9999999999999574E-2</v>
      </c>
      <c r="BC33" s="232">
        <f t="shared" si="3"/>
        <v>-1.9999999999996021E-2</v>
      </c>
      <c r="BE33" s="196" t="b">
        <f t="shared" si="19"/>
        <v>0</v>
      </c>
    </row>
    <row r="34" spans="1:57" s="5" customFormat="1" ht="14.25" customHeight="1" x14ac:dyDescent="0.25">
      <c r="A34" s="188"/>
      <c r="B34" s="188" t="s">
        <v>111</v>
      </c>
      <c r="C34" s="189"/>
      <c r="D34" s="13"/>
      <c r="E34" s="13"/>
      <c r="F34" s="218">
        <f t="shared" si="0"/>
        <v>0</v>
      </c>
      <c r="G34" s="167"/>
      <c r="H34" s="12"/>
      <c r="I34" s="219">
        <f t="shared" si="21"/>
        <v>0</v>
      </c>
      <c r="J34" s="220" t="s">
        <v>253</v>
      </c>
      <c r="K34" s="221">
        <v>1</v>
      </c>
      <c r="L34" s="12"/>
      <c r="M34" s="220" t="str">
        <f t="shared" si="24"/>
        <v>1,0 :</v>
      </c>
      <c r="N34" s="221" t="str">
        <f t="shared" si="25"/>
        <v/>
      </c>
      <c r="O34" s="222">
        <f t="shared" si="22"/>
        <v>0</v>
      </c>
      <c r="P34" s="223" t="str">
        <f t="shared" si="26"/>
        <v/>
      </c>
      <c r="Q34" s="224" t="s">
        <v>199</v>
      </c>
      <c r="R34" s="233">
        <v>0.86</v>
      </c>
      <c r="S34" s="187">
        <v>54.6</v>
      </c>
      <c r="T34" s="187">
        <v>7.3</v>
      </c>
      <c r="U34" s="187">
        <v>18.899999999999999</v>
      </c>
      <c r="V34" s="89"/>
      <c r="W34" s="89"/>
      <c r="X34" s="89"/>
      <c r="Y34" s="226" t="s">
        <v>189</v>
      </c>
      <c r="Z34" s="234">
        <v>0.86</v>
      </c>
      <c r="AA34" s="228">
        <v>10.1</v>
      </c>
      <c r="AB34" s="228">
        <v>1.3</v>
      </c>
      <c r="AC34" s="228">
        <v>9.6</v>
      </c>
      <c r="AE34" s="229"/>
      <c r="AF34" s="229"/>
      <c r="AG34" s="229"/>
      <c r="AH34" s="229"/>
      <c r="AI34" s="236">
        <v>80</v>
      </c>
      <c r="AJ34" s="237">
        <f>D34*AI34</f>
        <v>0</v>
      </c>
      <c r="AL34" s="230">
        <f t="shared" si="9"/>
        <v>0</v>
      </c>
      <c r="AM34" s="230">
        <f t="shared" si="10"/>
        <v>0</v>
      </c>
      <c r="AN34" s="230">
        <f t="shared" si="11"/>
        <v>0</v>
      </c>
      <c r="AO34" s="230">
        <f t="shared" si="12"/>
        <v>0</v>
      </c>
      <c r="AP34" s="230">
        <f t="shared" si="13"/>
        <v>0</v>
      </c>
      <c r="AQ34" s="230">
        <f t="shared" si="14"/>
        <v>0</v>
      </c>
      <c r="AR34" s="230">
        <f t="shared" si="15"/>
        <v>0</v>
      </c>
      <c r="AS34" s="230">
        <f t="shared" si="16"/>
        <v>0</v>
      </c>
      <c r="AT34" s="230">
        <f t="shared" si="17"/>
        <v>0</v>
      </c>
      <c r="AU34" s="231" t="str">
        <f t="shared" si="23"/>
        <v>Sója</v>
      </c>
      <c r="AV34" s="231">
        <f t="shared" si="18"/>
        <v>0</v>
      </c>
      <c r="AX34" s="225">
        <v>64.7</v>
      </c>
      <c r="AY34" s="225">
        <v>8.6</v>
      </c>
      <c r="AZ34" s="225">
        <v>28.5</v>
      </c>
      <c r="BA34" s="232">
        <f t="shared" si="1"/>
        <v>0</v>
      </c>
      <c r="BB34" s="232">
        <f t="shared" si="2"/>
        <v>0</v>
      </c>
      <c r="BC34" s="232">
        <f t="shared" si="3"/>
        <v>0</v>
      </c>
      <c r="BE34" s="196" t="b">
        <f t="shared" si="19"/>
        <v>0</v>
      </c>
    </row>
    <row r="35" spans="1:57" s="5" customFormat="1" ht="14.25" customHeight="1" x14ac:dyDescent="0.25">
      <c r="A35" s="188"/>
      <c r="B35" s="188" t="s">
        <v>113</v>
      </c>
      <c r="C35" s="189"/>
      <c r="D35" s="13"/>
      <c r="E35" s="13"/>
      <c r="F35" s="218">
        <f t="shared" si="0"/>
        <v>0</v>
      </c>
      <c r="G35" s="167"/>
      <c r="H35" s="12"/>
      <c r="I35" s="219">
        <f t="shared" si="21"/>
        <v>0</v>
      </c>
      <c r="J35" s="220" t="s">
        <v>253</v>
      </c>
      <c r="K35" s="221">
        <v>2.8</v>
      </c>
      <c r="L35" s="12"/>
      <c r="M35" s="220" t="str">
        <f t="shared" si="24"/>
        <v>1,0 :</v>
      </c>
      <c r="N35" s="221" t="str">
        <f t="shared" si="25"/>
        <v/>
      </c>
      <c r="O35" s="222">
        <f t="shared" si="22"/>
        <v>0</v>
      </c>
      <c r="P35" s="223" t="str">
        <f t="shared" si="26"/>
        <v/>
      </c>
      <c r="Q35" s="224" t="s">
        <v>199</v>
      </c>
      <c r="R35" s="233">
        <v>0.92</v>
      </c>
      <c r="S35" s="187">
        <v>33.200000000000003</v>
      </c>
      <c r="T35" s="187">
        <v>7.6</v>
      </c>
      <c r="U35" s="187">
        <v>8.1999999999999993</v>
      </c>
      <c r="V35" s="89"/>
      <c r="W35" s="89"/>
      <c r="X35" s="89"/>
      <c r="Y35" s="226" t="s">
        <v>189</v>
      </c>
      <c r="Z35" s="234">
        <v>0.86</v>
      </c>
      <c r="AA35" s="228">
        <v>8.6</v>
      </c>
      <c r="AB35" s="228">
        <v>0.9</v>
      </c>
      <c r="AC35" s="228">
        <v>19.100000000000001</v>
      </c>
      <c r="AE35" s="229"/>
      <c r="AF35" s="229"/>
      <c r="AG35" s="229"/>
      <c r="AH35" s="229"/>
      <c r="AI35" s="229"/>
      <c r="AJ35" s="229"/>
      <c r="AL35" s="230">
        <f t="shared" si="9"/>
        <v>0</v>
      </c>
      <c r="AM35" s="230">
        <f t="shared" si="10"/>
        <v>0</v>
      </c>
      <c r="AN35" s="230">
        <f t="shared" si="11"/>
        <v>0</v>
      </c>
      <c r="AO35" s="230">
        <f t="shared" si="12"/>
        <v>0</v>
      </c>
      <c r="AP35" s="230">
        <f t="shared" si="13"/>
        <v>0</v>
      </c>
      <c r="AQ35" s="230">
        <f t="shared" si="14"/>
        <v>0</v>
      </c>
      <c r="AR35" s="230">
        <f t="shared" si="15"/>
        <v>0</v>
      </c>
      <c r="AS35" s="230">
        <f t="shared" si="16"/>
        <v>0</v>
      </c>
      <c r="AT35" s="230">
        <f t="shared" si="17"/>
        <v>0</v>
      </c>
      <c r="AU35" s="231" t="str">
        <f t="shared" si="23"/>
        <v>Mák</v>
      </c>
      <c r="AV35" s="231">
        <f t="shared" si="18"/>
        <v>0</v>
      </c>
      <c r="AX35" s="225">
        <v>57.3</v>
      </c>
      <c r="AY35" s="225">
        <v>10.1</v>
      </c>
      <c r="AZ35" s="225">
        <v>61.7</v>
      </c>
      <c r="BA35" s="232">
        <f t="shared" si="1"/>
        <v>-1.9999999999996021E-2</v>
      </c>
      <c r="BB35" s="232">
        <f t="shared" si="2"/>
        <v>1.9999999999999574E-2</v>
      </c>
      <c r="BC35" s="232">
        <f t="shared" si="3"/>
        <v>-1.9999999999996021E-2</v>
      </c>
      <c r="BE35" s="196" t="b">
        <f t="shared" si="19"/>
        <v>0</v>
      </c>
    </row>
    <row r="36" spans="1:57" s="5" customFormat="1" ht="14.25" customHeight="1" x14ac:dyDescent="0.25">
      <c r="A36" s="188"/>
      <c r="B36" s="188" t="s">
        <v>122</v>
      </c>
      <c r="C36" s="189"/>
      <c r="D36" s="13"/>
      <c r="E36" s="13"/>
      <c r="F36" s="218">
        <f t="shared" si="0"/>
        <v>0</v>
      </c>
      <c r="G36" s="167"/>
      <c r="H36" s="12"/>
      <c r="I36" s="219">
        <f t="shared" si="21"/>
        <v>0</v>
      </c>
      <c r="J36" s="220" t="s">
        <v>253</v>
      </c>
      <c r="K36" s="221">
        <v>1.5</v>
      </c>
      <c r="L36" s="12"/>
      <c r="M36" s="220" t="str">
        <f t="shared" si="24"/>
        <v>1,0 :</v>
      </c>
      <c r="N36" s="221" t="str">
        <f t="shared" si="25"/>
        <v/>
      </c>
      <c r="O36" s="222">
        <f t="shared" si="22"/>
        <v>0</v>
      </c>
      <c r="P36" s="223" t="str">
        <f t="shared" si="26"/>
        <v/>
      </c>
      <c r="Q36" s="224" t="s">
        <v>199</v>
      </c>
      <c r="R36" s="233">
        <v>0.92</v>
      </c>
      <c r="S36" s="187">
        <v>50</v>
      </c>
      <c r="T36" s="187">
        <v>7.7</v>
      </c>
      <c r="U36" s="187">
        <v>7.7</v>
      </c>
      <c r="V36" s="89"/>
      <c r="W36" s="89"/>
      <c r="X36" s="89"/>
      <c r="Y36" s="226" t="s">
        <v>189</v>
      </c>
      <c r="Z36" s="234">
        <v>0.86</v>
      </c>
      <c r="AA36" s="228">
        <v>7.1</v>
      </c>
      <c r="AB36" s="228">
        <v>1.7</v>
      </c>
      <c r="AC36" s="228">
        <v>21.1</v>
      </c>
      <c r="AE36" s="229"/>
      <c r="AF36" s="229"/>
      <c r="AG36" s="229"/>
      <c r="AH36" s="229"/>
      <c r="AI36" s="229"/>
      <c r="AJ36" s="229"/>
      <c r="AL36" s="230">
        <f t="shared" si="9"/>
        <v>0</v>
      </c>
      <c r="AM36" s="230">
        <f t="shared" si="10"/>
        <v>0</v>
      </c>
      <c r="AN36" s="230">
        <f t="shared" si="11"/>
        <v>0</v>
      </c>
      <c r="AO36" s="230">
        <f t="shared" si="12"/>
        <v>0</v>
      </c>
      <c r="AP36" s="230">
        <f t="shared" si="13"/>
        <v>0</v>
      </c>
      <c r="AQ36" s="230">
        <f t="shared" si="14"/>
        <v>0</v>
      </c>
      <c r="AR36" s="230">
        <f t="shared" si="15"/>
        <v>0</v>
      </c>
      <c r="AS36" s="230">
        <f t="shared" si="16"/>
        <v>0</v>
      </c>
      <c r="AT36" s="230">
        <f t="shared" si="17"/>
        <v>0</v>
      </c>
      <c r="AU36" s="231" t="str">
        <f t="shared" si="23"/>
        <v>Hořčice na semeno</v>
      </c>
      <c r="AV36" s="231">
        <f t="shared" si="18"/>
        <v>0</v>
      </c>
      <c r="AX36" s="225">
        <v>60.7</v>
      </c>
      <c r="AY36" s="225">
        <v>10.3</v>
      </c>
      <c r="AZ36" s="225">
        <v>39.4</v>
      </c>
      <c r="BA36" s="235">
        <f t="shared" si="1"/>
        <v>-5.0000000000004263E-2</v>
      </c>
      <c r="BB36" s="235">
        <f t="shared" si="2"/>
        <v>-5.0000000000000711E-2</v>
      </c>
      <c r="BC36" s="235">
        <f t="shared" si="3"/>
        <v>-4.9999999999997158E-2</v>
      </c>
      <c r="BE36" s="196" t="b">
        <f t="shared" si="19"/>
        <v>0</v>
      </c>
    </row>
    <row r="37" spans="1:57" s="5" customFormat="1" ht="14.25" customHeight="1" x14ac:dyDescent="0.25">
      <c r="A37" s="188"/>
      <c r="B37" s="188" t="s">
        <v>123</v>
      </c>
      <c r="C37" s="189"/>
      <c r="D37" s="13"/>
      <c r="E37" s="13"/>
      <c r="F37" s="218">
        <f t="shared" si="0"/>
        <v>0</v>
      </c>
      <c r="G37" s="167"/>
      <c r="H37" s="12"/>
      <c r="I37" s="219">
        <f t="shared" si="21"/>
        <v>0</v>
      </c>
      <c r="J37" s="220" t="s">
        <v>253</v>
      </c>
      <c r="K37" s="221">
        <v>1.5</v>
      </c>
      <c r="L37" s="12"/>
      <c r="M37" s="220" t="str">
        <f t="shared" si="24"/>
        <v>1,0 :</v>
      </c>
      <c r="N37" s="221" t="str">
        <f t="shared" si="25"/>
        <v/>
      </c>
      <c r="O37" s="222">
        <f t="shared" si="22"/>
        <v>0</v>
      </c>
      <c r="P37" s="223" t="str">
        <f t="shared" si="26"/>
        <v/>
      </c>
      <c r="Q37" s="224" t="s">
        <v>199</v>
      </c>
      <c r="R37" s="233">
        <v>0.92</v>
      </c>
      <c r="S37" s="187">
        <v>33.6</v>
      </c>
      <c r="T37" s="187">
        <v>6.6</v>
      </c>
      <c r="U37" s="187">
        <v>8.3000000000000007</v>
      </c>
      <c r="V37" s="89"/>
      <c r="W37" s="89"/>
      <c r="X37" s="89"/>
      <c r="Y37" s="226" t="s">
        <v>192</v>
      </c>
      <c r="Z37" s="234">
        <v>0.86</v>
      </c>
      <c r="AA37" s="228">
        <v>5.3</v>
      </c>
      <c r="AB37" s="228">
        <v>1.4</v>
      </c>
      <c r="AC37" s="228">
        <v>12.1</v>
      </c>
      <c r="AE37" s="229"/>
      <c r="AF37" s="229"/>
      <c r="AG37" s="229"/>
      <c r="AH37" s="229"/>
      <c r="AI37" s="229"/>
      <c r="AJ37" s="229"/>
      <c r="AL37" s="230">
        <f t="shared" si="9"/>
        <v>0</v>
      </c>
      <c r="AM37" s="230">
        <f t="shared" si="10"/>
        <v>0</v>
      </c>
      <c r="AN37" s="230">
        <f t="shared" si="11"/>
        <v>0</v>
      </c>
      <c r="AO37" s="230">
        <f t="shared" si="12"/>
        <v>0</v>
      </c>
      <c r="AP37" s="230">
        <f t="shared" si="13"/>
        <v>0</v>
      </c>
      <c r="AQ37" s="230">
        <f t="shared" si="14"/>
        <v>0</v>
      </c>
      <c r="AR37" s="230">
        <f t="shared" si="15"/>
        <v>0</v>
      </c>
      <c r="AS37" s="230">
        <f t="shared" si="16"/>
        <v>0</v>
      </c>
      <c r="AT37" s="230">
        <f t="shared" si="17"/>
        <v>0</v>
      </c>
      <c r="AU37" s="231" t="str">
        <f t="shared" si="23"/>
        <v xml:space="preserve">Len </v>
      </c>
      <c r="AV37" s="231">
        <f t="shared" si="18"/>
        <v>0</v>
      </c>
      <c r="AX37" s="225">
        <v>41.6</v>
      </c>
      <c r="AY37" s="225">
        <v>8.6999999999999993</v>
      </c>
      <c r="AZ37" s="225">
        <v>26.5</v>
      </c>
      <c r="BA37" s="235">
        <f t="shared" si="1"/>
        <v>-5.0000000000004263E-2</v>
      </c>
      <c r="BB37" s="235">
        <f t="shared" si="2"/>
        <v>0</v>
      </c>
      <c r="BC37" s="235">
        <f t="shared" si="3"/>
        <v>-5.0000000000000711E-2</v>
      </c>
      <c r="BE37" s="196" t="b">
        <f t="shared" si="19"/>
        <v>0</v>
      </c>
    </row>
    <row r="38" spans="1:57" s="5" customFormat="1" ht="14.25" customHeight="1" x14ac:dyDescent="0.25">
      <c r="A38" s="188"/>
      <c r="B38" s="188" t="s">
        <v>114</v>
      </c>
      <c r="C38" s="189"/>
      <c r="D38" s="13"/>
      <c r="E38" s="13"/>
      <c r="F38" s="218">
        <f t="shared" si="0"/>
        <v>0</v>
      </c>
      <c r="G38" s="167"/>
      <c r="H38" s="12"/>
      <c r="I38" s="219">
        <f t="shared" si="21"/>
        <v>0</v>
      </c>
      <c r="J38" s="220" t="s">
        <v>253</v>
      </c>
      <c r="K38" s="221">
        <v>1</v>
      </c>
      <c r="L38" s="12"/>
      <c r="M38" s="220" t="str">
        <f t="shared" si="24"/>
        <v>1,0 :</v>
      </c>
      <c r="N38" s="221" t="str">
        <f t="shared" si="25"/>
        <v/>
      </c>
      <c r="O38" s="222">
        <f t="shared" si="22"/>
        <v>0</v>
      </c>
      <c r="P38" s="223" t="str">
        <f t="shared" si="26"/>
        <v/>
      </c>
      <c r="Q38" s="224" t="s">
        <v>199</v>
      </c>
      <c r="R38" s="233">
        <v>0.92</v>
      </c>
      <c r="S38" s="187">
        <v>24.9</v>
      </c>
      <c r="T38" s="187">
        <v>4.5999999999999996</v>
      </c>
      <c r="U38" s="187">
        <v>5.8</v>
      </c>
      <c r="V38" s="89"/>
      <c r="W38" s="89"/>
      <c r="X38" s="89"/>
      <c r="Y38" s="226" t="s">
        <v>189</v>
      </c>
      <c r="Z38" s="234">
        <v>0.86</v>
      </c>
      <c r="AA38" s="228">
        <v>9.5</v>
      </c>
      <c r="AB38" s="228">
        <v>1.7</v>
      </c>
      <c r="AC38" s="228">
        <v>14.1</v>
      </c>
      <c r="AE38" s="229"/>
      <c r="AF38" s="229"/>
      <c r="AG38" s="229"/>
      <c r="AH38" s="229"/>
      <c r="AI38" s="229"/>
      <c r="AJ38" s="229"/>
      <c r="AL38" s="230">
        <f t="shared" si="9"/>
        <v>0</v>
      </c>
      <c r="AM38" s="230">
        <f t="shared" si="10"/>
        <v>0</v>
      </c>
      <c r="AN38" s="230">
        <f t="shared" si="11"/>
        <v>0</v>
      </c>
      <c r="AO38" s="230">
        <f t="shared" si="12"/>
        <v>0</v>
      </c>
      <c r="AP38" s="230">
        <f t="shared" si="13"/>
        <v>0</v>
      </c>
      <c r="AQ38" s="230">
        <f t="shared" si="14"/>
        <v>0</v>
      </c>
      <c r="AR38" s="230">
        <f t="shared" si="15"/>
        <v>0</v>
      </c>
      <c r="AS38" s="230">
        <f t="shared" si="16"/>
        <v>0</v>
      </c>
      <c r="AT38" s="230">
        <f t="shared" si="17"/>
        <v>0</v>
      </c>
      <c r="AU38" s="231" t="str">
        <f t="shared" si="23"/>
        <v>Lnička setá</v>
      </c>
      <c r="AV38" s="231">
        <f t="shared" si="18"/>
        <v>0</v>
      </c>
      <c r="AX38" s="225">
        <v>34.4</v>
      </c>
      <c r="AY38" s="225">
        <v>6.3</v>
      </c>
      <c r="AZ38" s="225">
        <v>19.899999999999999</v>
      </c>
      <c r="BA38" s="235">
        <f t="shared" si="1"/>
        <v>0</v>
      </c>
      <c r="BB38" s="235">
        <f t="shared" si="2"/>
        <v>0</v>
      </c>
      <c r="BC38" s="235">
        <f t="shared" si="3"/>
        <v>0</v>
      </c>
      <c r="BE38" s="196" t="b">
        <f t="shared" si="19"/>
        <v>0</v>
      </c>
    </row>
    <row r="39" spans="1:57" s="5" customFormat="1" ht="14.25" customHeight="1" x14ac:dyDescent="0.25">
      <c r="A39" s="188"/>
      <c r="B39" s="188" t="s">
        <v>124</v>
      </c>
      <c r="C39" s="189"/>
      <c r="D39" s="13"/>
      <c r="E39" s="13"/>
      <c r="F39" s="218">
        <f t="shared" si="0"/>
        <v>0</v>
      </c>
      <c r="G39" s="167"/>
      <c r="H39" s="12"/>
      <c r="I39" s="219">
        <f t="shared" si="21"/>
        <v>0</v>
      </c>
      <c r="J39" s="220" t="s">
        <v>253</v>
      </c>
      <c r="K39" s="221">
        <v>1.5</v>
      </c>
      <c r="L39" s="12"/>
      <c r="M39" s="220" t="str">
        <f t="shared" si="24"/>
        <v>1,0 :</v>
      </c>
      <c r="N39" s="221" t="str">
        <f t="shared" si="25"/>
        <v/>
      </c>
      <c r="O39" s="222">
        <f t="shared" si="22"/>
        <v>0</v>
      </c>
      <c r="P39" s="223" t="str">
        <f t="shared" si="26"/>
        <v/>
      </c>
      <c r="Q39" s="224" t="s">
        <v>199</v>
      </c>
      <c r="R39" s="233">
        <v>0.92</v>
      </c>
      <c r="S39" s="187">
        <v>33</v>
      </c>
      <c r="T39" s="187">
        <v>7</v>
      </c>
      <c r="U39" s="187">
        <v>8</v>
      </c>
      <c r="V39" s="89"/>
      <c r="W39" s="89"/>
      <c r="X39" s="89"/>
      <c r="Y39" s="226" t="s">
        <v>189</v>
      </c>
      <c r="Z39" s="234">
        <v>0.86</v>
      </c>
      <c r="AA39" s="228">
        <v>6</v>
      </c>
      <c r="AB39" s="228">
        <v>1.5</v>
      </c>
      <c r="AC39" s="228">
        <v>17</v>
      </c>
      <c r="AE39" s="229"/>
      <c r="AF39" s="229"/>
      <c r="AG39" s="229"/>
      <c r="AH39" s="229"/>
      <c r="AI39" s="229"/>
      <c r="AJ39" s="229"/>
      <c r="AL39" s="230">
        <f t="shared" si="9"/>
        <v>0</v>
      </c>
      <c r="AM39" s="230">
        <f t="shared" si="10"/>
        <v>0</v>
      </c>
      <c r="AN39" s="230">
        <f t="shared" si="11"/>
        <v>0</v>
      </c>
      <c r="AO39" s="230">
        <f t="shared" si="12"/>
        <v>0</v>
      </c>
      <c r="AP39" s="230">
        <f t="shared" si="13"/>
        <v>0</v>
      </c>
      <c r="AQ39" s="230">
        <f t="shared" si="14"/>
        <v>0</v>
      </c>
      <c r="AR39" s="230">
        <f t="shared" si="15"/>
        <v>0</v>
      </c>
      <c r="AS39" s="230">
        <f t="shared" si="16"/>
        <v>0</v>
      </c>
      <c r="AT39" s="230">
        <f t="shared" si="17"/>
        <v>0</v>
      </c>
      <c r="AU39" s="231" t="str">
        <f t="shared" si="23"/>
        <v>Ostatní olejniny</v>
      </c>
      <c r="AV39" s="231">
        <f t="shared" si="18"/>
        <v>0</v>
      </c>
      <c r="AX39" s="225">
        <v>42</v>
      </c>
      <c r="AY39" s="225">
        <v>9.3000000000000007</v>
      </c>
      <c r="AZ39" s="225">
        <v>33.5</v>
      </c>
      <c r="BA39" s="235">
        <f t="shared" si="1"/>
        <v>0</v>
      </c>
      <c r="BB39" s="235">
        <f t="shared" si="2"/>
        <v>-5.0000000000000711E-2</v>
      </c>
      <c r="BC39" s="235">
        <f t="shared" si="3"/>
        <v>0</v>
      </c>
      <c r="BE39" s="196" t="b">
        <f t="shared" si="19"/>
        <v>0</v>
      </c>
    </row>
    <row r="40" spans="1:57" s="5" customFormat="1" ht="14.25" customHeight="1" x14ac:dyDescent="0.25">
      <c r="A40" s="188"/>
      <c r="B40" s="188" t="s">
        <v>200</v>
      </c>
      <c r="C40" s="189"/>
      <c r="D40" s="13"/>
      <c r="E40" s="13"/>
      <c r="F40" s="218">
        <f t="shared" si="0"/>
        <v>0</v>
      </c>
      <c r="G40" s="167"/>
      <c r="H40" s="12"/>
      <c r="I40" s="219">
        <f t="shared" si="21"/>
        <v>0</v>
      </c>
      <c r="J40" s="220" t="s">
        <v>253</v>
      </c>
      <c r="K40" s="221">
        <v>1.5</v>
      </c>
      <c r="L40" s="12"/>
      <c r="M40" s="220" t="str">
        <f t="shared" si="24"/>
        <v>1,0 :</v>
      </c>
      <c r="N40" s="221" t="str">
        <f t="shared" si="25"/>
        <v/>
      </c>
      <c r="O40" s="222">
        <f t="shared" si="22"/>
        <v>0</v>
      </c>
      <c r="P40" s="223" t="str">
        <f t="shared" si="26"/>
        <v/>
      </c>
      <c r="Q40" s="224" t="s">
        <v>199</v>
      </c>
      <c r="R40" s="233">
        <v>0.92</v>
      </c>
      <c r="S40" s="187">
        <v>33</v>
      </c>
      <c r="T40" s="187">
        <v>7</v>
      </c>
      <c r="U40" s="187">
        <v>8</v>
      </c>
      <c r="V40" s="89"/>
      <c r="W40" s="89"/>
      <c r="X40" s="89"/>
      <c r="Y40" s="226" t="s">
        <v>189</v>
      </c>
      <c r="Z40" s="234">
        <v>0.86</v>
      </c>
      <c r="AA40" s="228">
        <v>6</v>
      </c>
      <c r="AB40" s="228">
        <v>1.5</v>
      </c>
      <c r="AC40" s="228">
        <v>17</v>
      </c>
      <c r="AE40" s="229"/>
      <c r="AF40" s="229"/>
      <c r="AG40" s="229"/>
      <c r="AH40" s="229"/>
      <c r="AI40" s="229"/>
      <c r="AJ40" s="229"/>
      <c r="AL40" s="230">
        <f t="shared" si="9"/>
        <v>0</v>
      </c>
      <c r="AM40" s="230">
        <f t="shared" si="10"/>
        <v>0</v>
      </c>
      <c r="AN40" s="230">
        <f t="shared" si="11"/>
        <v>0</v>
      </c>
      <c r="AO40" s="230">
        <f t="shared" si="12"/>
        <v>0</v>
      </c>
      <c r="AP40" s="230">
        <f t="shared" si="13"/>
        <v>0</v>
      </c>
      <c r="AQ40" s="230">
        <f t="shared" si="14"/>
        <v>0</v>
      </c>
      <c r="AR40" s="230">
        <f t="shared" si="15"/>
        <v>0</v>
      </c>
      <c r="AS40" s="230">
        <f t="shared" si="16"/>
        <v>0</v>
      </c>
      <c r="AT40" s="230">
        <f t="shared" si="17"/>
        <v>0</v>
      </c>
      <c r="AU40" s="231" t="str">
        <f t="shared" si="23"/>
        <v>Kmín a další plodiny na semeno</v>
      </c>
      <c r="AV40" s="231">
        <f t="shared" si="18"/>
        <v>0</v>
      </c>
      <c r="AX40" s="225">
        <v>42</v>
      </c>
      <c r="AY40" s="225">
        <v>9.3000000000000007</v>
      </c>
      <c r="AZ40" s="225">
        <v>33.5</v>
      </c>
      <c r="BA40" s="235">
        <f t="shared" si="1"/>
        <v>0</v>
      </c>
      <c r="BB40" s="235">
        <f t="shared" si="2"/>
        <v>-5.0000000000000711E-2</v>
      </c>
      <c r="BC40" s="235">
        <f t="shared" si="3"/>
        <v>0</v>
      </c>
      <c r="BE40" s="196" t="b">
        <f t="shared" si="19"/>
        <v>0</v>
      </c>
    </row>
    <row r="41" spans="1:57" s="5" customFormat="1" ht="14.25" customHeight="1" x14ac:dyDescent="0.25">
      <c r="A41" s="244"/>
      <c r="B41" s="185" t="s">
        <v>284</v>
      </c>
      <c r="C41" s="190" t="s">
        <v>275</v>
      </c>
      <c r="D41" s="13"/>
      <c r="E41" s="13"/>
      <c r="F41" s="218">
        <f t="shared" si="0"/>
        <v>0</v>
      </c>
      <c r="G41" s="167"/>
      <c r="H41" s="238"/>
      <c r="I41" s="238"/>
      <c r="J41" s="245"/>
      <c r="K41" s="246"/>
      <c r="L41" s="238"/>
      <c r="M41" s="240"/>
      <c r="N41" s="241"/>
      <c r="O41" s="242"/>
      <c r="P41" s="243"/>
      <c r="Q41" s="224" t="s">
        <v>193</v>
      </c>
      <c r="R41" s="233">
        <v>0.35</v>
      </c>
      <c r="S41" s="187"/>
      <c r="T41" s="187"/>
      <c r="U41" s="187"/>
      <c r="V41" s="90">
        <v>4.7</v>
      </c>
      <c r="W41" s="90">
        <v>0.7</v>
      </c>
      <c r="X41" s="90">
        <v>4.4000000000000004</v>
      </c>
      <c r="Y41" s="247"/>
      <c r="Z41" s="248"/>
      <c r="AA41" s="229"/>
      <c r="AB41" s="229"/>
      <c r="AC41" s="229"/>
      <c r="AE41" s="229"/>
      <c r="AF41" s="229"/>
      <c r="AG41" s="229"/>
      <c r="AH41" s="229"/>
      <c r="AI41" s="229"/>
      <c r="AJ41" s="229"/>
      <c r="AL41" s="230">
        <f t="shared" si="9"/>
        <v>0</v>
      </c>
      <c r="AM41" s="230">
        <f t="shared" si="10"/>
        <v>0</v>
      </c>
      <c r="AN41" s="230">
        <f t="shared" si="11"/>
        <v>0</v>
      </c>
      <c r="AO41" s="230">
        <f t="shared" si="12"/>
        <v>0</v>
      </c>
      <c r="AP41" s="230">
        <f t="shared" si="13"/>
        <v>0</v>
      </c>
      <c r="AQ41" s="230">
        <f t="shared" si="14"/>
        <v>0</v>
      </c>
      <c r="AR41" s="230">
        <f t="shared" si="15"/>
        <v>0</v>
      </c>
      <c r="AS41" s="230">
        <f t="shared" si="16"/>
        <v>0</v>
      </c>
      <c r="AT41" s="230">
        <f t="shared" si="17"/>
        <v>0</v>
      </c>
      <c r="AU41" s="231" t="str">
        <f t="shared" si="23"/>
        <v>Energetické plodiny (ostatní)</v>
      </c>
      <c r="AV41" s="231" t="str">
        <f t="shared" si="18"/>
        <v>v přepočtu na 35 % suš.</v>
      </c>
      <c r="AX41" s="249"/>
      <c r="AY41" s="249"/>
      <c r="AZ41" s="249"/>
      <c r="BA41" s="250">
        <f t="shared" si="1"/>
        <v>0</v>
      </c>
      <c r="BB41" s="250">
        <f t="shared" si="2"/>
        <v>0</v>
      </c>
      <c r="BC41" s="250">
        <f t="shared" si="3"/>
        <v>0</v>
      </c>
      <c r="BE41" s="196" t="b">
        <f t="shared" si="19"/>
        <v>0</v>
      </c>
    </row>
    <row r="42" spans="1:57" s="5" customFormat="1" ht="14.25" customHeight="1" x14ac:dyDescent="0.25">
      <c r="A42" s="185"/>
      <c r="B42" s="185" t="s">
        <v>201</v>
      </c>
      <c r="C42" s="190" t="s">
        <v>275</v>
      </c>
      <c r="D42" s="13"/>
      <c r="E42" s="13"/>
      <c r="F42" s="218">
        <f t="shared" si="0"/>
        <v>0</v>
      </c>
      <c r="G42" s="167"/>
      <c r="H42" s="238"/>
      <c r="I42" s="238"/>
      <c r="J42" s="245"/>
      <c r="K42" s="246"/>
      <c r="L42" s="238"/>
      <c r="M42" s="240"/>
      <c r="N42" s="241"/>
      <c r="O42" s="242"/>
      <c r="P42" s="243"/>
      <c r="Q42" s="224" t="s">
        <v>193</v>
      </c>
      <c r="R42" s="233">
        <v>0.35</v>
      </c>
      <c r="S42" s="187">
        <v>4.7</v>
      </c>
      <c r="T42" s="187">
        <v>0.7</v>
      </c>
      <c r="U42" s="187">
        <v>4.4000000000000004</v>
      </c>
      <c r="V42" s="89"/>
      <c r="W42" s="89"/>
      <c r="X42" s="89"/>
      <c r="Y42" s="247"/>
      <c r="Z42" s="248"/>
      <c r="AA42" s="229"/>
      <c r="AB42" s="229"/>
      <c r="AC42" s="229"/>
      <c r="AE42" s="229"/>
      <c r="AF42" s="229"/>
      <c r="AG42" s="229"/>
      <c r="AH42" s="229"/>
      <c r="AI42" s="229"/>
      <c r="AJ42" s="229"/>
      <c r="AL42" s="230">
        <f t="shared" si="9"/>
        <v>0</v>
      </c>
      <c r="AM42" s="230">
        <f t="shared" si="10"/>
        <v>0</v>
      </c>
      <c r="AN42" s="230">
        <f t="shared" si="11"/>
        <v>0</v>
      </c>
      <c r="AO42" s="230">
        <f t="shared" si="12"/>
        <v>0</v>
      </c>
      <c r="AP42" s="230">
        <f t="shared" si="13"/>
        <v>0</v>
      </c>
      <c r="AQ42" s="230">
        <f t="shared" si="14"/>
        <v>0</v>
      </c>
      <c r="AR42" s="230">
        <f t="shared" si="15"/>
        <v>0</v>
      </c>
      <c r="AS42" s="230">
        <f t="shared" si="16"/>
        <v>0</v>
      </c>
      <c r="AT42" s="230">
        <f t="shared" si="17"/>
        <v>0</v>
      </c>
      <c r="AU42" s="231" t="str">
        <f t="shared" si="23"/>
        <v xml:space="preserve">Kukuřice na zeleno a na siláž </v>
      </c>
      <c r="AV42" s="231" t="str">
        <f t="shared" si="18"/>
        <v>v přepočtu na 35 % suš.</v>
      </c>
      <c r="AX42" s="249"/>
      <c r="AY42" s="249"/>
      <c r="AZ42" s="249"/>
      <c r="BA42" s="250"/>
      <c r="BB42" s="250"/>
      <c r="BC42" s="250"/>
      <c r="BE42" s="196" t="b">
        <f t="shared" si="19"/>
        <v>0</v>
      </c>
    </row>
    <row r="43" spans="1:57" s="5" customFormat="1" ht="14.25" customHeight="1" x14ac:dyDescent="0.25">
      <c r="A43" s="185"/>
      <c r="B43" s="185" t="s">
        <v>229</v>
      </c>
      <c r="C43" s="190" t="s">
        <v>275</v>
      </c>
      <c r="D43" s="13"/>
      <c r="E43" s="13"/>
      <c r="F43" s="218">
        <f t="shared" si="0"/>
        <v>0</v>
      </c>
      <c r="G43" s="167"/>
      <c r="H43" s="238"/>
      <c r="I43" s="238"/>
      <c r="J43" s="245"/>
      <c r="K43" s="246"/>
      <c r="L43" s="238"/>
      <c r="M43" s="240"/>
      <c r="N43" s="241"/>
      <c r="O43" s="242"/>
      <c r="P43" s="243"/>
      <c r="Q43" s="224" t="s">
        <v>193</v>
      </c>
      <c r="R43" s="233">
        <v>0.35</v>
      </c>
      <c r="S43" s="187">
        <v>4.4000000000000004</v>
      </c>
      <c r="T43" s="187">
        <v>0.7</v>
      </c>
      <c r="U43" s="187">
        <v>4</v>
      </c>
      <c r="V43" s="89"/>
      <c r="W43" s="89"/>
      <c r="X43" s="89"/>
      <c r="Y43" s="247"/>
      <c r="Z43" s="248"/>
      <c r="AA43" s="229"/>
      <c r="AB43" s="229"/>
      <c r="AC43" s="229"/>
      <c r="AE43" s="229"/>
      <c r="AF43" s="229"/>
      <c r="AG43" s="229"/>
      <c r="AH43" s="229"/>
      <c r="AI43" s="229"/>
      <c r="AJ43" s="229"/>
      <c r="AL43" s="230">
        <f t="shared" si="9"/>
        <v>0</v>
      </c>
      <c r="AM43" s="230">
        <f t="shared" si="10"/>
        <v>0</v>
      </c>
      <c r="AN43" s="230">
        <f t="shared" si="11"/>
        <v>0</v>
      </c>
      <c r="AO43" s="230">
        <f t="shared" si="12"/>
        <v>0</v>
      </c>
      <c r="AP43" s="230">
        <f t="shared" si="13"/>
        <v>0</v>
      </c>
      <c r="AQ43" s="230">
        <f t="shared" si="14"/>
        <v>0</v>
      </c>
      <c r="AR43" s="230">
        <f t="shared" si="15"/>
        <v>0</v>
      </c>
      <c r="AS43" s="230">
        <f t="shared" si="16"/>
        <v>0</v>
      </c>
      <c r="AT43" s="230">
        <f t="shared" si="17"/>
        <v>0</v>
      </c>
      <c r="AU43" s="231" t="str">
        <f t="shared" si="23"/>
        <v>Čirok na zeleno</v>
      </c>
      <c r="AV43" s="231" t="str">
        <f t="shared" si="18"/>
        <v>v přepočtu na 35 % suš.</v>
      </c>
      <c r="AX43" s="249"/>
      <c r="AY43" s="249"/>
      <c r="AZ43" s="249"/>
      <c r="BA43" s="250"/>
      <c r="BB43" s="250"/>
      <c r="BC43" s="250"/>
      <c r="BE43" s="196" t="b">
        <f t="shared" si="19"/>
        <v>0</v>
      </c>
    </row>
    <row r="44" spans="1:57" s="5" customFormat="1" ht="14.25" customHeight="1" x14ac:dyDescent="0.25">
      <c r="A44" s="185"/>
      <c r="B44" s="188" t="s">
        <v>206</v>
      </c>
      <c r="C44" s="190" t="s">
        <v>330</v>
      </c>
      <c r="D44" s="13"/>
      <c r="E44" s="13"/>
      <c r="F44" s="218">
        <f t="shared" si="0"/>
        <v>0</v>
      </c>
      <c r="G44" s="167"/>
      <c r="H44" s="238"/>
      <c r="I44" s="238"/>
      <c r="J44" s="245"/>
      <c r="K44" s="246"/>
      <c r="L44" s="238"/>
      <c r="M44" s="240"/>
      <c r="N44" s="241"/>
      <c r="O44" s="242"/>
      <c r="P44" s="243"/>
      <c r="Q44" s="224" t="s">
        <v>193</v>
      </c>
      <c r="R44" s="233">
        <v>0.17</v>
      </c>
      <c r="S44" s="187">
        <v>4.4000000000000004</v>
      </c>
      <c r="T44" s="187">
        <v>0.6</v>
      </c>
      <c r="U44" s="187">
        <v>4.7</v>
      </c>
      <c r="V44" s="89"/>
      <c r="W44" s="89"/>
      <c r="X44" s="89"/>
      <c r="Y44" s="247"/>
      <c r="Z44" s="248"/>
      <c r="AA44" s="229"/>
      <c r="AB44" s="229"/>
      <c r="AC44" s="229"/>
      <c r="AE44" s="229"/>
      <c r="AF44" s="229"/>
      <c r="AG44" s="229"/>
      <c r="AH44" s="229"/>
      <c r="AI44" s="229"/>
      <c r="AJ44" s="229"/>
      <c r="AL44" s="230">
        <f t="shared" si="9"/>
        <v>0</v>
      </c>
      <c r="AM44" s="230">
        <f t="shared" si="10"/>
        <v>0</v>
      </c>
      <c r="AN44" s="230">
        <f t="shared" si="11"/>
        <v>0</v>
      </c>
      <c r="AO44" s="230">
        <f t="shared" si="12"/>
        <v>0</v>
      </c>
      <c r="AP44" s="230">
        <f t="shared" si="13"/>
        <v>0</v>
      </c>
      <c r="AQ44" s="230">
        <f t="shared" si="14"/>
        <v>0</v>
      </c>
      <c r="AR44" s="230">
        <f t="shared" si="15"/>
        <v>0</v>
      </c>
      <c r="AS44" s="230">
        <f t="shared" si="16"/>
        <v>0</v>
      </c>
      <c r="AT44" s="230">
        <f t="shared" si="17"/>
        <v>0</v>
      </c>
      <c r="AU44" s="231" t="str">
        <f t="shared" si="23"/>
        <v xml:space="preserve">Ostatní obilniny na zeleno </v>
      </c>
      <c r="AV44" s="231" t="str">
        <f t="shared" si="18"/>
        <v>v přepočtu na 17 % suš.</v>
      </c>
      <c r="AX44" s="249"/>
      <c r="AY44" s="249"/>
      <c r="AZ44" s="249"/>
      <c r="BA44" s="250"/>
      <c r="BB44" s="250"/>
      <c r="BC44" s="250"/>
      <c r="BE44" s="196" t="b">
        <f t="shared" si="19"/>
        <v>0</v>
      </c>
    </row>
    <row r="45" spans="1:57" s="5" customFormat="1" ht="14.25" customHeight="1" x14ac:dyDescent="0.25">
      <c r="A45" s="185"/>
      <c r="B45" s="188" t="s">
        <v>230</v>
      </c>
      <c r="C45" s="190" t="s">
        <v>330</v>
      </c>
      <c r="D45" s="13"/>
      <c r="E45" s="13"/>
      <c r="F45" s="218">
        <f t="shared" si="0"/>
        <v>0</v>
      </c>
      <c r="G45" s="167"/>
      <c r="H45" s="238"/>
      <c r="I45" s="238"/>
      <c r="J45" s="245"/>
      <c r="K45" s="246"/>
      <c r="L45" s="238"/>
      <c r="M45" s="240"/>
      <c r="N45" s="241"/>
      <c r="O45" s="242"/>
      <c r="P45" s="243"/>
      <c r="Q45" s="224" t="s">
        <v>193</v>
      </c>
      <c r="R45" s="233">
        <v>0.17</v>
      </c>
      <c r="S45" s="187">
        <v>4.5999999999999996</v>
      </c>
      <c r="T45" s="187">
        <v>0.6</v>
      </c>
      <c r="U45" s="187">
        <v>3.7</v>
      </c>
      <c r="V45" s="89"/>
      <c r="W45" s="89"/>
      <c r="X45" s="89"/>
      <c r="Y45" s="247"/>
      <c r="Z45" s="251"/>
      <c r="AA45" s="229"/>
      <c r="AB45" s="229"/>
      <c r="AC45" s="229"/>
      <c r="AE45" s="229"/>
      <c r="AF45" s="229"/>
      <c r="AG45" s="229"/>
      <c r="AH45" s="229"/>
      <c r="AI45" s="236">
        <v>80</v>
      </c>
      <c r="AJ45" s="237">
        <f>D45*AI45</f>
        <v>0</v>
      </c>
      <c r="AL45" s="230">
        <f t="shared" si="9"/>
        <v>0</v>
      </c>
      <c r="AM45" s="230">
        <f t="shared" si="10"/>
        <v>0</v>
      </c>
      <c r="AN45" s="230">
        <f t="shared" si="11"/>
        <v>0</v>
      </c>
      <c r="AO45" s="230">
        <f t="shared" si="12"/>
        <v>0</v>
      </c>
      <c r="AP45" s="230">
        <f t="shared" si="13"/>
        <v>0</v>
      </c>
      <c r="AQ45" s="230">
        <f t="shared" si="14"/>
        <v>0</v>
      </c>
      <c r="AR45" s="230">
        <f t="shared" si="15"/>
        <v>0</v>
      </c>
      <c r="AS45" s="230">
        <f t="shared" si="16"/>
        <v>0</v>
      </c>
      <c r="AT45" s="230">
        <f t="shared" si="17"/>
        <v>0</v>
      </c>
      <c r="AU45" s="231" t="str">
        <f t="shared" si="23"/>
        <v>Hrách krmný na zeleno</v>
      </c>
      <c r="AV45" s="231" t="str">
        <f t="shared" si="18"/>
        <v>v přepočtu na 17 % suš.</v>
      </c>
      <c r="AX45" s="249"/>
      <c r="AY45" s="249"/>
      <c r="AZ45" s="249"/>
      <c r="BA45" s="250"/>
      <c r="BB45" s="250"/>
      <c r="BC45" s="250"/>
      <c r="BE45" s="196" t="b">
        <f t="shared" si="19"/>
        <v>0</v>
      </c>
    </row>
    <row r="46" spans="1:57" s="5" customFormat="1" ht="14.25" customHeight="1" x14ac:dyDescent="0.25">
      <c r="A46" s="185"/>
      <c r="B46" s="188" t="s">
        <v>231</v>
      </c>
      <c r="C46" s="190" t="s">
        <v>330</v>
      </c>
      <c r="D46" s="13"/>
      <c r="E46" s="13"/>
      <c r="F46" s="218">
        <f t="shared" si="0"/>
        <v>0</v>
      </c>
      <c r="G46" s="167"/>
      <c r="H46" s="238"/>
      <c r="I46" s="238"/>
      <c r="J46" s="245"/>
      <c r="K46" s="246"/>
      <c r="L46" s="238"/>
      <c r="M46" s="240"/>
      <c r="N46" s="241"/>
      <c r="O46" s="242"/>
      <c r="P46" s="243"/>
      <c r="Q46" s="224" t="s">
        <v>193</v>
      </c>
      <c r="R46" s="233">
        <v>0.17</v>
      </c>
      <c r="S46" s="187">
        <v>3.8</v>
      </c>
      <c r="T46" s="187">
        <v>0.5</v>
      </c>
      <c r="U46" s="187">
        <v>3.3</v>
      </c>
      <c r="V46" s="89"/>
      <c r="W46" s="89"/>
      <c r="X46" s="89"/>
      <c r="Y46" s="247"/>
      <c r="Z46" s="251"/>
      <c r="AA46" s="229"/>
      <c r="AB46" s="229"/>
      <c r="AC46" s="229"/>
      <c r="AE46" s="229"/>
      <c r="AF46" s="229"/>
      <c r="AG46" s="229"/>
      <c r="AH46" s="229"/>
      <c r="AI46" s="236">
        <v>80</v>
      </c>
      <c r="AJ46" s="237">
        <f>D46*AI46</f>
        <v>0</v>
      </c>
      <c r="AL46" s="230">
        <f t="shared" si="9"/>
        <v>0</v>
      </c>
      <c r="AM46" s="230">
        <f t="shared" si="10"/>
        <v>0</v>
      </c>
      <c r="AN46" s="230">
        <f t="shared" si="11"/>
        <v>0</v>
      </c>
      <c r="AO46" s="230">
        <f t="shared" si="12"/>
        <v>0</v>
      </c>
      <c r="AP46" s="230">
        <f t="shared" si="13"/>
        <v>0</v>
      </c>
      <c r="AQ46" s="230">
        <f t="shared" si="14"/>
        <v>0</v>
      </c>
      <c r="AR46" s="230">
        <f t="shared" si="15"/>
        <v>0</v>
      </c>
      <c r="AS46" s="230">
        <f t="shared" si="16"/>
        <v>0</v>
      </c>
      <c r="AT46" s="230">
        <f t="shared" si="17"/>
        <v>0</v>
      </c>
      <c r="AU46" s="231" t="str">
        <f t="shared" si="23"/>
        <v>Ptačí noha na zeleno</v>
      </c>
      <c r="AV46" s="231" t="str">
        <f t="shared" si="18"/>
        <v>v přepočtu na 17 % suš.</v>
      </c>
      <c r="AX46" s="249"/>
      <c r="AY46" s="249"/>
      <c r="AZ46" s="249"/>
      <c r="BA46" s="250"/>
      <c r="BB46" s="250"/>
      <c r="BC46" s="250"/>
      <c r="BE46" s="196" t="b">
        <f t="shared" si="19"/>
        <v>0</v>
      </c>
    </row>
    <row r="47" spans="1:57" s="5" customFormat="1" ht="14.25" customHeight="1" x14ac:dyDescent="0.25">
      <c r="A47" s="185"/>
      <c r="B47" s="188" t="s">
        <v>210</v>
      </c>
      <c r="C47" s="190" t="s">
        <v>330</v>
      </c>
      <c r="D47" s="13"/>
      <c r="E47" s="13"/>
      <c r="F47" s="218">
        <f t="shared" si="0"/>
        <v>0</v>
      </c>
      <c r="G47" s="167"/>
      <c r="H47" s="238"/>
      <c r="I47" s="238"/>
      <c r="J47" s="245"/>
      <c r="K47" s="246"/>
      <c r="L47" s="238"/>
      <c r="M47" s="240"/>
      <c r="N47" s="241"/>
      <c r="O47" s="242"/>
      <c r="P47" s="243"/>
      <c r="Q47" s="224" t="s">
        <v>193</v>
      </c>
      <c r="R47" s="233">
        <v>0.17</v>
      </c>
      <c r="S47" s="187">
        <v>4</v>
      </c>
      <c r="T47" s="187">
        <v>0.6</v>
      </c>
      <c r="U47" s="187">
        <v>4.5</v>
      </c>
      <c r="V47" s="89"/>
      <c r="W47" s="89"/>
      <c r="X47" s="89"/>
      <c r="Y47" s="247"/>
      <c r="Z47" s="251"/>
      <c r="AA47" s="229"/>
      <c r="AB47" s="229"/>
      <c r="AC47" s="229"/>
      <c r="AE47" s="229"/>
      <c r="AF47" s="229"/>
      <c r="AG47" s="229"/>
      <c r="AH47" s="229"/>
      <c r="AI47" s="236">
        <v>80</v>
      </c>
      <c r="AJ47" s="237">
        <f>D47*AI47</f>
        <v>0</v>
      </c>
      <c r="AL47" s="230">
        <f t="shared" si="9"/>
        <v>0</v>
      </c>
      <c r="AM47" s="230">
        <f t="shared" si="10"/>
        <v>0</v>
      </c>
      <c r="AN47" s="230">
        <f t="shared" si="11"/>
        <v>0</v>
      </c>
      <c r="AO47" s="230">
        <f t="shared" si="12"/>
        <v>0</v>
      </c>
      <c r="AP47" s="230">
        <f t="shared" si="13"/>
        <v>0</v>
      </c>
      <c r="AQ47" s="230">
        <f t="shared" si="14"/>
        <v>0</v>
      </c>
      <c r="AR47" s="230">
        <f t="shared" si="15"/>
        <v>0</v>
      </c>
      <c r="AS47" s="230">
        <f t="shared" si="16"/>
        <v>0</v>
      </c>
      <c r="AT47" s="230">
        <f t="shared" si="17"/>
        <v>0</v>
      </c>
      <c r="AU47" s="231" t="str">
        <f t="shared" si="23"/>
        <v>Ostatní jednoleté luskoviny na zeleno</v>
      </c>
      <c r="AV47" s="231" t="str">
        <f t="shared" si="18"/>
        <v>v přepočtu na 17 % suš.</v>
      </c>
      <c r="AX47" s="249"/>
      <c r="AY47" s="249"/>
      <c r="AZ47" s="249"/>
      <c r="BA47" s="250"/>
      <c r="BB47" s="250"/>
      <c r="BC47" s="250"/>
      <c r="BE47" s="196" t="b">
        <f t="shared" si="19"/>
        <v>0</v>
      </c>
    </row>
    <row r="48" spans="1:57" s="5" customFormat="1" ht="14.25" customHeight="1" x14ac:dyDescent="0.25">
      <c r="A48" s="185"/>
      <c r="B48" s="188" t="s">
        <v>232</v>
      </c>
      <c r="C48" s="190" t="s">
        <v>330</v>
      </c>
      <c r="D48" s="13"/>
      <c r="E48" s="13"/>
      <c r="F48" s="218">
        <f t="shared" si="0"/>
        <v>0</v>
      </c>
      <c r="G48" s="167"/>
      <c r="H48" s="238"/>
      <c r="I48" s="238"/>
      <c r="J48" s="245"/>
      <c r="K48" s="246"/>
      <c r="L48" s="238"/>
      <c r="M48" s="240"/>
      <c r="N48" s="241"/>
      <c r="O48" s="242"/>
      <c r="P48" s="243"/>
      <c r="Q48" s="224" t="s">
        <v>193</v>
      </c>
      <c r="R48" s="233">
        <v>0.17</v>
      </c>
      <c r="S48" s="187">
        <v>4.7</v>
      </c>
      <c r="T48" s="187">
        <v>0.5</v>
      </c>
      <c r="U48" s="187">
        <v>4.2</v>
      </c>
      <c r="V48" s="89"/>
      <c r="W48" s="89"/>
      <c r="X48" s="89"/>
      <c r="Y48" s="247"/>
      <c r="Z48" s="251"/>
      <c r="AA48" s="229"/>
      <c r="AB48" s="229"/>
      <c r="AC48" s="229"/>
      <c r="AE48" s="229"/>
      <c r="AF48" s="229"/>
      <c r="AG48" s="229"/>
      <c r="AH48" s="229"/>
      <c r="AI48" s="236">
        <v>80</v>
      </c>
      <c r="AJ48" s="237">
        <f>D48*AI48</f>
        <v>0</v>
      </c>
      <c r="AL48" s="230">
        <f t="shared" si="9"/>
        <v>0</v>
      </c>
      <c r="AM48" s="230">
        <f t="shared" si="10"/>
        <v>0</v>
      </c>
      <c r="AN48" s="230">
        <f t="shared" si="11"/>
        <v>0</v>
      </c>
      <c r="AO48" s="230">
        <f t="shared" si="12"/>
        <v>0</v>
      </c>
      <c r="AP48" s="230">
        <f t="shared" si="13"/>
        <v>0</v>
      </c>
      <c r="AQ48" s="230">
        <f t="shared" si="14"/>
        <v>0</v>
      </c>
      <c r="AR48" s="230">
        <f t="shared" si="15"/>
        <v>0</v>
      </c>
      <c r="AS48" s="230">
        <f t="shared" si="16"/>
        <v>0</v>
      </c>
      <c r="AT48" s="230">
        <f t="shared" si="17"/>
        <v>0</v>
      </c>
      <c r="AU48" s="231" t="str">
        <f t="shared" si="23"/>
        <v>Luskovinoobilní směs na zeleno</v>
      </c>
      <c r="AV48" s="231" t="str">
        <f t="shared" si="18"/>
        <v>v přepočtu na 17 % suš.</v>
      </c>
      <c r="AX48" s="249"/>
      <c r="AY48" s="249"/>
      <c r="AZ48" s="249"/>
      <c r="BA48" s="250"/>
      <c r="BB48" s="250"/>
      <c r="BC48" s="250"/>
      <c r="BE48" s="196" t="b">
        <f t="shared" si="19"/>
        <v>0</v>
      </c>
    </row>
    <row r="49" spans="1:57" s="5" customFormat="1" ht="14.25" customHeight="1" x14ac:dyDescent="0.25">
      <c r="A49" s="185"/>
      <c r="B49" s="188" t="s">
        <v>246</v>
      </c>
      <c r="C49" s="190" t="s">
        <v>330</v>
      </c>
      <c r="D49" s="13"/>
      <c r="E49" s="13"/>
      <c r="F49" s="218">
        <f t="shared" si="0"/>
        <v>0</v>
      </c>
      <c r="G49" s="167"/>
      <c r="H49" s="238"/>
      <c r="I49" s="238"/>
      <c r="J49" s="245"/>
      <c r="K49" s="246"/>
      <c r="L49" s="238"/>
      <c r="M49" s="240"/>
      <c r="N49" s="241"/>
      <c r="O49" s="242"/>
      <c r="P49" s="243"/>
      <c r="Q49" s="224" t="s">
        <v>193</v>
      </c>
      <c r="R49" s="233">
        <v>0.17</v>
      </c>
      <c r="S49" s="187">
        <v>4</v>
      </c>
      <c r="T49" s="187">
        <v>0.7</v>
      </c>
      <c r="U49" s="187">
        <v>4.0999999999999996</v>
      </c>
      <c r="V49" s="89"/>
      <c r="W49" s="89"/>
      <c r="X49" s="89"/>
      <c r="Y49" s="247"/>
      <c r="Z49" s="251"/>
      <c r="AA49" s="229"/>
      <c r="AB49" s="229"/>
      <c r="AC49" s="229"/>
      <c r="AE49" s="229"/>
      <c r="AF49" s="229"/>
      <c r="AG49" s="229"/>
      <c r="AH49" s="229"/>
      <c r="AI49" s="229"/>
      <c r="AJ49" s="229"/>
      <c r="AL49" s="230">
        <f t="shared" si="9"/>
        <v>0</v>
      </c>
      <c r="AM49" s="230">
        <f t="shared" si="10"/>
        <v>0</v>
      </c>
      <c r="AN49" s="230">
        <f t="shared" si="11"/>
        <v>0</v>
      </c>
      <c r="AO49" s="230">
        <f t="shared" si="12"/>
        <v>0</v>
      </c>
      <c r="AP49" s="230">
        <f t="shared" si="13"/>
        <v>0</v>
      </c>
      <c r="AQ49" s="230">
        <f t="shared" si="14"/>
        <v>0</v>
      </c>
      <c r="AR49" s="230">
        <f t="shared" si="15"/>
        <v>0</v>
      </c>
      <c r="AS49" s="230">
        <f t="shared" si="16"/>
        <v>0</v>
      </c>
      <c r="AT49" s="230">
        <f t="shared" si="17"/>
        <v>0</v>
      </c>
      <c r="AU49" s="231" t="str">
        <f t="shared" si="23"/>
        <v>Slunečnice na zeleno</v>
      </c>
      <c r="AV49" s="231" t="str">
        <f t="shared" si="18"/>
        <v>v přepočtu na 17 % suš.</v>
      </c>
      <c r="AX49" s="249"/>
      <c r="AY49" s="249"/>
      <c r="AZ49" s="249"/>
      <c r="BA49" s="250"/>
      <c r="BB49" s="250"/>
      <c r="BC49" s="250"/>
      <c r="BE49" s="196" t="b">
        <f t="shared" si="19"/>
        <v>0</v>
      </c>
    </row>
    <row r="50" spans="1:57" s="5" customFormat="1" ht="14.25" customHeight="1" x14ac:dyDescent="0.25">
      <c r="A50" s="185"/>
      <c r="B50" s="188" t="s">
        <v>233</v>
      </c>
      <c r="C50" s="190" t="s">
        <v>330</v>
      </c>
      <c r="D50" s="13"/>
      <c r="E50" s="13"/>
      <c r="F50" s="218">
        <f t="shared" si="0"/>
        <v>0</v>
      </c>
      <c r="G50" s="167"/>
      <c r="H50" s="238"/>
      <c r="I50" s="238"/>
      <c r="J50" s="245"/>
      <c r="K50" s="246"/>
      <c r="L50" s="238"/>
      <c r="M50" s="240"/>
      <c r="N50" s="241"/>
      <c r="O50" s="242"/>
      <c r="P50" s="243"/>
      <c r="Q50" s="224" t="s">
        <v>193</v>
      </c>
      <c r="R50" s="233">
        <v>0.17</v>
      </c>
      <c r="S50" s="187">
        <v>4.8</v>
      </c>
      <c r="T50" s="187">
        <v>0.6</v>
      </c>
      <c r="U50" s="187">
        <v>5.7</v>
      </c>
      <c r="V50" s="89"/>
      <c r="W50" s="89"/>
      <c r="X50" s="89"/>
      <c r="Y50" s="247"/>
      <c r="Z50" s="251"/>
      <c r="AA50" s="229"/>
      <c r="AB50" s="229"/>
      <c r="AC50" s="229"/>
      <c r="AE50" s="229"/>
      <c r="AF50" s="229"/>
      <c r="AG50" s="229"/>
      <c r="AH50" s="229"/>
      <c r="AI50" s="229"/>
      <c r="AJ50" s="229"/>
      <c r="AL50" s="230">
        <f t="shared" si="9"/>
        <v>0</v>
      </c>
      <c r="AM50" s="230">
        <f t="shared" si="10"/>
        <v>0</v>
      </c>
      <c r="AN50" s="230">
        <f t="shared" si="11"/>
        <v>0</v>
      </c>
      <c r="AO50" s="230">
        <f t="shared" si="12"/>
        <v>0</v>
      </c>
      <c r="AP50" s="230">
        <f t="shared" si="13"/>
        <v>0</v>
      </c>
      <c r="AQ50" s="230">
        <f t="shared" si="14"/>
        <v>0</v>
      </c>
      <c r="AR50" s="230">
        <f t="shared" si="15"/>
        <v>0</v>
      </c>
      <c r="AS50" s="230">
        <f t="shared" si="16"/>
        <v>0</v>
      </c>
      <c r="AT50" s="230">
        <f t="shared" si="17"/>
        <v>0</v>
      </c>
      <c r="AU50" s="231" t="str">
        <f t="shared" si="23"/>
        <v>Krmná kapusta na zeleno</v>
      </c>
      <c r="AV50" s="231" t="str">
        <f t="shared" si="18"/>
        <v>v přepočtu na 17 % suš.</v>
      </c>
      <c r="AX50" s="249"/>
      <c r="AY50" s="249"/>
      <c r="AZ50" s="249"/>
      <c r="BA50" s="250"/>
      <c r="BB50" s="250"/>
      <c r="BC50" s="250"/>
      <c r="BE50" s="196" t="b">
        <f t="shared" si="19"/>
        <v>0</v>
      </c>
    </row>
    <row r="51" spans="1:57" s="5" customFormat="1" ht="14.25" customHeight="1" x14ac:dyDescent="0.25">
      <c r="A51" s="185"/>
      <c r="B51" s="188" t="s">
        <v>234</v>
      </c>
      <c r="C51" s="190" t="s">
        <v>330</v>
      </c>
      <c r="D51" s="13"/>
      <c r="E51" s="13"/>
      <c r="F51" s="218">
        <f t="shared" si="0"/>
        <v>0</v>
      </c>
      <c r="G51" s="167"/>
      <c r="H51" s="238"/>
      <c r="I51" s="238"/>
      <c r="J51" s="245"/>
      <c r="K51" s="246"/>
      <c r="L51" s="238"/>
      <c r="M51" s="240"/>
      <c r="N51" s="241"/>
      <c r="O51" s="242"/>
      <c r="P51" s="243"/>
      <c r="Q51" s="224" t="s">
        <v>193</v>
      </c>
      <c r="R51" s="233">
        <v>0.17</v>
      </c>
      <c r="S51" s="187">
        <v>5.0999999999999996</v>
      </c>
      <c r="T51" s="187">
        <v>0.7</v>
      </c>
      <c r="U51" s="187">
        <v>5.4</v>
      </c>
      <c r="V51" s="89"/>
      <c r="W51" s="89"/>
      <c r="X51" s="89"/>
      <c r="Y51" s="247"/>
      <c r="Z51" s="251"/>
      <c r="AA51" s="229"/>
      <c r="AB51" s="229"/>
      <c r="AC51" s="229"/>
      <c r="AE51" s="229"/>
      <c r="AF51" s="229"/>
      <c r="AG51" s="229"/>
      <c r="AH51" s="229"/>
      <c r="AI51" s="229"/>
      <c r="AJ51" s="229"/>
      <c r="AL51" s="230">
        <f t="shared" si="9"/>
        <v>0</v>
      </c>
      <c r="AM51" s="230">
        <f t="shared" si="10"/>
        <v>0</v>
      </c>
      <c r="AN51" s="230">
        <f t="shared" si="11"/>
        <v>0</v>
      </c>
      <c r="AO51" s="230">
        <f t="shared" si="12"/>
        <v>0</v>
      </c>
      <c r="AP51" s="230">
        <f t="shared" si="13"/>
        <v>0</v>
      </c>
      <c r="AQ51" s="230">
        <f t="shared" si="14"/>
        <v>0</v>
      </c>
      <c r="AR51" s="230">
        <f t="shared" si="15"/>
        <v>0</v>
      </c>
      <c r="AS51" s="230">
        <f t="shared" si="16"/>
        <v>0</v>
      </c>
      <c r="AT51" s="230">
        <f t="shared" si="17"/>
        <v>0</v>
      </c>
      <c r="AU51" s="231" t="str">
        <f t="shared" si="23"/>
        <v>Řepka na zeleno</v>
      </c>
      <c r="AV51" s="231" t="str">
        <f t="shared" si="18"/>
        <v>v přepočtu na 17 % suš.</v>
      </c>
      <c r="AX51" s="249"/>
      <c r="AY51" s="249"/>
      <c r="AZ51" s="249"/>
      <c r="BA51" s="250"/>
      <c r="BB51" s="250"/>
      <c r="BC51" s="250"/>
      <c r="BE51" s="196" t="b">
        <f t="shared" si="19"/>
        <v>0</v>
      </c>
    </row>
    <row r="52" spans="1:57" s="5" customFormat="1" ht="14.25" customHeight="1" x14ac:dyDescent="0.25">
      <c r="A52" s="185"/>
      <c r="B52" s="188" t="s">
        <v>235</v>
      </c>
      <c r="C52" s="190" t="s">
        <v>330</v>
      </c>
      <c r="D52" s="13"/>
      <c r="E52" s="13"/>
      <c r="F52" s="218">
        <f t="shared" si="0"/>
        <v>0</v>
      </c>
      <c r="G52" s="167"/>
      <c r="H52" s="238"/>
      <c r="I52" s="238"/>
      <c r="J52" s="245"/>
      <c r="K52" s="246"/>
      <c r="L52" s="238"/>
      <c r="M52" s="240"/>
      <c r="N52" s="241"/>
      <c r="O52" s="242"/>
      <c r="P52" s="243"/>
      <c r="Q52" s="224" t="s">
        <v>193</v>
      </c>
      <c r="R52" s="233">
        <v>0.17</v>
      </c>
      <c r="S52" s="187">
        <v>5.7</v>
      </c>
      <c r="T52" s="187">
        <v>0.4</v>
      </c>
      <c r="U52" s="187">
        <v>4</v>
      </c>
      <c r="V52" s="89"/>
      <c r="W52" s="89"/>
      <c r="X52" s="89"/>
      <c r="Y52" s="247"/>
      <c r="Z52" s="251"/>
      <c r="AA52" s="229"/>
      <c r="AB52" s="229"/>
      <c r="AC52" s="229"/>
      <c r="AE52" s="229"/>
      <c r="AF52" s="229"/>
      <c r="AG52" s="229"/>
      <c r="AH52" s="229"/>
      <c r="AI52" s="229"/>
      <c r="AJ52" s="229"/>
      <c r="AL52" s="230">
        <f t="shared" si="9"/>
        <v>0</v>
      </c>
      <c r="AM52" s="230">
        <f t="shared" si="10"/>
        <v>0</v>
      </c>
      <c r="AN52" s="230">
        <f t="shared" si="11"/>
        <v>0</v>
      </c>
      <c r="AO52" s="230">
        <f t="shared" si="12"/>
        <v>0</v>
      </c>
      <c r="AP52" s="230">
        <f t="shared" si="13"/>
        <v>0</v>
      </c>
      <c r="AQ52" s="230">
        <f t="shared" si="14"/>
        <v>0</v>
      </c>
      <c r="AR52" s="230">
        <f t="shared" si="15"/>
        <v>0</v>
      </c>
      <c r="AS52" s="230">
        <f t="shared" si="16"/>
        <v>0</v>
      </c>
      <c r="AT52" s="230">
        <f t="shared" si="17"/>
        <v>0</v>
      </c>
      <c r="AU52" s="231" t="str">
        <f t="shared" si="23"/>
        <v>Hořčice na zeleno</v>
      </c>
      <c r="AV52" s="231" t="str">
        <f t="shared" si="18"/>
        <v>v přepočtu na 17 % suš.</v>
      </c>
      <c r="AX52" s="249"/>
      <c r="AY52" s="249"/>
      <c r="AZ52" s="249"/>
      <c r="BA52" s="250"/>
      <c r="BB52" s="250"/>
      <c r="BC52" s="250"/>
      <c r="BE52" s="196" t="b">
        <f t="shared" si="19"/>
        <v>0</v>
      </c>
    </row>
    <row r="53" spans="1:57" s="5" customFormat="1" ht="14.25" customHeight="1" x14ac:dyDescent="0.25">
      <c r="A53" s="185"/>
      <c r="B53" s="188" t="s">
        <v>205</v>
      </c>
      <c r="C53" s="190" t="s">
        <v>330</v>
      </c>
      <c r="D53" s="13"/>
      <c r="E53" s="13"/>
      <c r="F53" s="218">
        <f t="shared" si="0"/>
        <v>0</v>
      </c>
      <c r="G53" s="167"/>
      <c r="H53" s="238"/>
      <c r="I53" s="238"/>
      <c r="J53" s="245"/>
      <c r="K53" s="246"/>
      <c r="L53" s="238"/>
      <c r="M53" s="240"/>
      <c r="N53" s="241"/>
      <c r="O53" s="242"/>
      <c r="P53" s="243"/>
      <c r="Q53" s="224" t="s">
        <v>193</v>
      </c>
      <c r="R53" s="233">
        <v>0.17</v>
      </c>
      <c r="S53" s="187">
        <v>4</v>
      </c>
      <c r="T53" s="187">
        <v>0.6</v>
      </c>
      <c r="U53" s="187">
        <v>4.5</v>
      </c>
      <c r="V53" s="89"/>
      <c r="W53" s="89"/>
      <c r="X53" s="89"/>
      <c r="Y53" s="247"/>
      <c r="Z53" s="251"/>
      <c r="AA53" s="229"/>
      <c r="AB53" s="229"/>
      <c r="AC53" s="229"/>
      <c r="AE53" s="229"/>
      <c r="AF53" s="229"/>
      <c r="AG53" s="229"/>
      <c r="AH53" s="229"/>
      <c r="AI53" s="229"/>
      <c r="AJ53" s="229"/>
      <c r="AL53" s="230">
        <f t="shared" si="9"/>
        <v>0</v>
      </c>
      <c r="AM53" s="230">
        <f t="shared" si="10"/>
        <v>0</v>
      </c>
      <c r="AN53" s="230">
        <f t="shared" si="11"/>
        <v>0</v>
      </c>
      <c r="AO53" s="230">
        <f t="shared" si="12"/>
        <v>0</v>
      </c>
      <c r="AP53" s="230">
        <f t="shared" si="13"/>
        <v>0</v>
      </c>
      <c r="AQ53" s="230">
        <f t="shared" si="14"/>
        <v>0</v>
      </c>
      <c r="AR53" s="230">
        <f t="shared" si="15"/>
        <v>0</v>
      </c>
      <c r="AS53" s="230">
        <f t="shared" si="16"/>
        <v>0</v>
      </c>
      <c r="AT53" s="230">
        <f t="shared" si="17"/>
        <v>0</v>
      </c>
      <c r="AU53" s="231" t="str">
        <f t="shared" si="23"/>
        <v xml:space="preserve">Ostatní jednoleté pícniny na zeleno </v>
      </c>
      <c r="AV53" s="231" t="str">
        <f t="shared" si="18"/>
        <v>v přepočtu na 17 % suš.</v>
      </c>
      <c r="AX53" s="249"/>
      <c r="AY53" s="249"/>
      <c r="AZ53" s="249"/>
      <c r="BA53" s="250"/>
      <c r="BB53" s="250"/>
      <c r="BC53" s="250"/>
      <c r="BE53" s="196" t="b">
        <f t="shared" si="19"/>
        <v>0</v>
      </c>
    </row>
    <row r="54" spans="1:57" s="5" customFormat="1" ht="14.25" customHeight="1" x14ac:dyDescent="0.25">
      <c r="A54" s="185"/>
      <c r="B54" s="185" t="s">
        <v>267</v>
      </c>
      <c r="C54" s="190" t="s">
        <v>274</v>
      </c>
      <c r="D54" s="13"/>
      <c r="E54" s="13"/>
      <c r="F54" s="218">
        <f t="shared" si="0"/>
        <v>0</v>
      </c>
      <c r="G54" s="167"/>
      <c r="H54" s="238"/>
      <c r="I54" s="238"/>
      <c r="J54" s="245"/>
      <c r="K54" s="246"/>
      <c r="L54" s="238"/>
      <c r="M54" s="240"/>
      <c r="N54" s="241"/>
      <c r="O54" s="242"/>
      <c r="P54" s="243"/>
      <c r="Q54" s="224" t="s">
        <v>194</v>
      </c>
      <c r="R54" s="233">
        <v>0.85</v>
      </c>
      <c r="S54" s="187">
        <v>24.1</v>
      </c>
      <c r="T54" s="187">
        <v>2</v>
      </c>
      <c r="U54" s="187">
        <v>17.899999999999999</v>
      </c>
      <c r="V54" s="89"/>
      <c r="W54" s="89"/>
      <c r="X54" s="89"/>
      <c r="Y54" s="247"/>
      <c r="Z54" s="251"/>
      <c r="AA54" s="229"/>
      <c r="AB54" s="229"/>
      <c r="AC54" s="229"/>
      <c r="AE54" s="541"/>
      <c r="AF54" s="547"/>
      <c r="AG54" s="538">
        <f>AE54*AF54</f>
        <v>0</v>
      </c>
      <c r="AH54" s="541">
        <f>D54+D55+D56-AE54</f>
        <v>0</v>
      </c>
      <c r="AI54" s="544">
        <v>80</v>
      </c>
      <c r="AJ54" s="550">
        <f>AH54*AI54</f>
        <v>0</v>
      </c>
      <c r="AL54" s="230">
        <f t="shared" si="9"/>
        <v>0</v>
      </c>
      <c r="AM54" s="230">
        <f t="shared" si="10"/>
        <v>0</v>
      </c>
      <c r="AN54" s="230">
        <f t="shared" si="11"/>
        <v>0</v>
      </c>
      <c r="AO54" s="230">
        <f t="shared" si="12"/>
        <v>0</v>
      </c>
      <c r="AP54" s="230">
        <f t="shared" si="13"/>
        <v>0</v>
      </c>
      <c r="AQ54" s="230">
        <f t="shared" si="14"/>
        <v>0</v>
      </c>
      <c r="AR54" s="230">
        <f t="shared" si="15"/>
        <v>0</v>
      </c>
      <c r="AS54" s="230">
        <f t="shared" si="16"/>
        <v>0</v>
      </c>
      <c r="AT54" s="230">
        <f t="shared" si="17"/>
        <v>0</v>
      </c>
      <c r="AU54" s="231" t="str">
        <f t="shared" si="23"/>
        <v>Jetel</v>
      </c>
      <c r="AV54" s="231" t="str">
        <f t="shared" si="18"/>
        <v>v přepočtu na seno</v>
      </c>
      <c r="AX54" s="249"/>
      <c r="AY54" s="249"/>
      <c r="AZ54" s="249"/>
      <c r="BA54" s="250"/>
      <c r="BB54" s="250"/>
      <c r="BC54" s="250"/>
      <c r="BE54" s="196" t="b">
        <f t="shared" si="19"/>
        <v>0</v>
      </c>
    </row>
    <row r="55" spans="1:57" s="5" customFormat="1" ht="14.25" customHeight="1" x14ac:dyDescent="0.25">
      <c r="A55" s="185"/>
      <c r="B55" s="185" t="s">
        <v>268</v>
      </c>
      <c r="C55" s="190" t="s">
        <v>274</v>
      </c>
      <c r="D55" s="13"/>
      <c r="E55" s="13"/>
      <c r="F55" s="218">
        <f t="shared" si="0"/>
        <v>0</v>
      </c>
      <c r="G55" s="167"/>
      <c r="H55" s="238"/>
      <c r="I55" s="238"/>
      <c r="J55" s="245"/>
      <c r="K55" s="246"/>
      <c r="L55" s="238"/>
      <c r="M55" s="240"/>
      <c r="N55" s="241"/>
      <c r="O55" s="242"/>
      <c r="P55" s="243"/>
      <c r="Q55" s="224" t="s">
        <v>194</v>
      </c>
      <c r="R55" s="233">
        <v>0.85</v>
      </c>
      <c r="S55" s="187">
        <v>28.3</v>
      </c>
      <c r="T55" s="187">
        <v>2.2999999999999998</v>
      </c>
      <c r="U55" s="187">
        <v>18.2</v>
      </c>
      <c r="V55" s="89"/>
      <c r="W55" s="89"/>
      <c r="X55" s="89"/>
      <c r="Y55" s="247"/>
      <c r="Z55" s="251"/>
      <c r="AA55" s="229"/>
      <c r="AB55" s="229"/>
      <c r="AC55" s="229"/>
      <c r="AE55" s="542"/>
      <c r="AF55" s="548"/>
      <c r="AG55" s="539"/>
      <c r="AH55" s="542"/>
      <c r="AI55" s="545"/>
      <c r="AJ55" s="551"/>
      <c r="AL55" s="230">
        <f t="shared" si="9"/>
        <v>0</v>
      </c>
      <c r="AM55" s="230">
        <f t="shared" si="10"/>
        <v>0</v>
      </c>
      <c r="AN55" s="230">
        <f t="shared" si="11"/>
        <v>0</v>
      </c>
      <c r="AO55" s="230">
        <f t="shared" si="12"/>
        <v>0</v>
      </c>
      <c r="AP55" s="230">
        <f t="shared" si="13"/>
        <v>0</v>
      </c>
      <c r="AQ55" s="230">
        <f t="shared" si="14"/>
        <v>0</v>
      </c>
      <c r="AR55" s="230">
        <f t="shared" si="15"/>
        <v>0</v>
      </c>
      <c r="AS55" s="230">
        <f t="shared" si="16"/>
        <v>0</v>
      </c>
      <c r="AT55" s="230">
        <f t="shared" si="17"/>
        <v>0</v>
      </c>
      <c r="AU55" s="231" t="str">
        <f t="shared" si="23"/>
        <v xml:space="preserve">Vojtěška </v>
      </c>
      <c r="AV55" s="231" t="str">
        <f t="shared" si="18"/>
        <v>v přepočtu na seno</v>
      </c>
      <c r="AX55" s="249"/>
      <c r="AY55" s="249"/>
      <c r="AZ55" s="249"/>
      <c r="BA55" s="250"/>
      <c r="BB55" s="250"/>
      <c r="BC55" s="250"/>
      <c r="BE55" s="196" t="b">
        <f t="shared" si="19"/>
        <v>0</v>
      </c>
    </row>
    <row r="56" spans="1:57" s="5" customFormat="1" ht="14.25" customHeight="1" x14ac:dyDescent="0.25">
      <c r="A56" s="185"/>
      <c r="B56" s="185" t="s">
        <v>286</v>
      </c>
      <c r="C56" s="190" t="s">
        <v>274</v>
      </c>
      <c r="D56" s="13"/>
      <c r="E56" s="13"/>
      <c r="F56" s="218">
        <f t="shared" si="0"/>
        <v>0</v>
      </c>
      <c r="G56" s="167"/>
      <c r="H56" s="238"/>
      <c r="I56" s="238"/>
      <c r="J56" s="245"/>
      <c r="K56" s="246"/>
      <c r="L56" s="238"/>
      <c r="M56" s="240"/>
      <c r="N56" s="241"/>
      <c r="O56" s="242"/>
      <c r="P56" s="243"/>
      <c r="Q56" s="224" t="s">
        <v>194</v>
      </c>
      <c r="R56" s="233">
        <v>0.85</v>
      </c>
      <c r="S56" s="187"/>
      <c r="T56" s="187"/>
      <c r="U56" s="187"/>
      <c r="V56" s="89">
        <v>28.3</v>
      </c>
      <c r="W56" s="89">
        <v>2.2999999999999998</v>
      </c>
      <c r="X56" s="89">
        <v>18.2</v>
      </c>
      <c r="Y56" s="247"/>
      <c r="Z56" s="251"/>
      <c r="AA56" s="229"/>
      <c r="AB56" s="229"/>
      <c r="AC56" s="229"/>
      <c r="AE56" s="543"/>
      <c r="AF56" s="549"/>
      <c r="AG56" s="540"/>
      <c r="AH56" s="543"/>
      <c r="AI56" s="546"/>
      <c r="AJ56" s="552"/>
      <c r="AL56" s="230">
        <f t="shared" si="9"/>
        <v>0</v>
      </c>
      <c r="AM56" s="230">
        <f t="shared" si="10"/>
        <v>0</v>
      </c>
      <c r="AN56" s="230">
        <f t="shared" si="11"/>
        <v>0</v>
      </c>
      <c r="AO56" s="230">
        <f t="shared" si="12"/>
        <v>0</v>
      </c>
      <c r="AP56" s="230">
        <f t="shared" si="13"/>
        <v>0</v>
      </c>
      <c r="AQ56" s="230">
        <f t="shared" si="14"/>
        <v>0</v>
      </c>
      <c r="AR56" s="230">
        <f t="shared" si="15"/>
        <v>0</v>
      </c>
      <c r="AS56" s="230">
        <f t="shared" si="16"/>
        <v>0</v>
      </c>
      <c r="AT56" s="230">
        <f t="shared" si="17"/>
        <v>0</v>
      </c>
      <c r="AU56" s="231" t="str">
        <f t="shared" si="23"/>
        <v>Ostatní čisté jeteloviny</v>
      </c>
      <c r="AV56" s="231" t="str">
        <f t="shared" si="18"/>
        <v>v přepočtu na seno</v>
      </c>
      <c r="AX56" s="249"/>
      <c r="AY56" s="249"/>
      <c r="AZ56" s="249"/>
      <c r="BA56" s="250">
        <f t="shared" ref="BA56:BC57" si="27">(S56+$K56*AA56)-AX56</f>
        <v>0</v>
      </c>
      <c r="BB56" s="250">
        <f t="shared" si="27"/>
        <v>0</v>
      </c>
      <c r="BC56" s="250">
        <f t="shared" si="27"/>
        <v>0</v>
      </c>
      <c r="BE56" s="196" t="b">
        <f t="shared" si="19"/>
        <v>0</v>
      </c>
    </row>
    <row r="57" spans="1:57" s="5" customFormat="1" ht="14.25" customHeight="1" x14ac:dyDescent="0.25">
      <c r="A57" s="188"/>
      <c r="B57" s="191" t="s">
        <v>208</v>
      </c>
      <c r="C57" s="192"/>
      <c r="D57" s="13"/>
      <c r="E57" s="13"/>
      <c r="F57" s="218">
        <f t="shared" si="0"/>
        <v>0</v>
      </c>
      <c r="G57" s="167"/>
      <c r="H57" s="12"/>
      <c r="I57" s="219">
        <f>IF(L57=0,IF(F57=0,G57*K57*H57,F57*K57*H57),0)</f>
        <v>0</v>
      </c>
      <c r="J57" s="220" t="s">
        <v>254</v>
      </c>
      <c r="K57" s="221">
        <v>8</v>
      </c>
      <c r="L57" s="12">
        <v>0</v>
      </c>
      <c r="M57" s="220" t="str">
        <f>J57</f>
        <v>1.0 :</v>
      </c>
      <c r="N57" s="221" t="str">
        <f>IF(H57=0,"",IF(F57+G57=0,"",IF(L57=0,0,IF(G57=0,(L57/H57)/F57,(L57/H57)/G57))))</f>
        <v/>
      </c>
      <c r="O57" s="222">
        <f>D57-H57</f>
        <v>0</v>
      </c>
      <c r="P57" s="223" t="str">
        <f>IF(O57&lt;0,"!",IF(BE57=TRUE,"!",""))</f>
        <v/>
      </c>
      <c r="Q57" s="224" t="s">
        <v>199</v>
      </c>
      <c r="R57" s="233">
        <v>0.91</v>
      </c>
      <c r="S57" s="187">
        <v>55</v>
      </c>
      <c r="T57" s="187">
        <v>6.4</v>
      </c>
      <c r="U57" s="187">
        <v>5.8</v>
      </c>
      <c r="V57" s="89"/>
      <c r="W57" s="89"/>
      <c r="X57" s="89"/>
      <c r="Y57" s="226" t="s">
        <v>207</v>
      </c>
      <c r="Z57" s="234">
        <v>0.91</v>
      </c>
      <c r="AA57" s="228">
        <v>15</v>
      </c>
      <c r="AB57" s="228">
        <v>1.3</v>
      </c>
      <c r="AC57" s="228">
        <v>22.8</v>
      </c>
      <c r="AE57" s="229"/>
      <c r="AF57" s="229"/>
      <c r="AG57" s="229"/>
      <c r="AH57" s="229"/>
      <c r="AI57" s="229">
        <v>0</v>
      </c>
      <c r="AJ57" s="229"/>
      <c r="AL57" s="230">
        <f t="shared" si="9"/>
        <v>0</v>
      </c>
      <c r="AM57" s="230">
        <f t="shared" si="10"/>
        <v>0</v>
      </c>
      <c r="AN57" s="230">
        <f t="shared" si="11"/>
        <v>0</v>
      </c>
      <c r="AO57" s="230">
        <f t="shared" si="12"/>
        <v>0</v>
      </c>
      <c r="AP57" s="230">
        <f t="shared" si="13"/>
        <v>0</v>
      </c>
      <c r="AQ57" s="230">
        <f t="shared" si="14"/>
        <v>0</v>
      </c>
      <c r="AR57" s="230">
        <f t="shared" si="15"/>
        <v>0</v>
      </c>
      <c r="AS57" s="230">
        <f t="shared" si="16"/>
        <v>0</v>
      </c>
      <c r="AT57" s="230">
        <f t="shared" si="17"/>
        <v>0</v>
      </c>
      <c r="AU57" s="231" t="str">
        <f t="shared" si="23"/>
        <v xml:space="preserve"> ... z toho – sklizeň jetelovin na semeno</v>
      </c>
      <c r="AV57" s="231">
        <f t="shared" si="18"/>
        <v>0</v>
      </c>
      <c r="AX57" s="225">
        <v>175</v>
      </c>
      <c r="AY57" s="225">
        <v>16.8</v>
      </c>
      <c r="AZ57" s="225">
        <v>188.2</v>
      </c>
      <c r="BA57" s="250">
        <f t="shared" si="27"/>
        <v>0</v>
      </c>
      <c r="BB57" s="250">
        <f t="shared" si="27"/>
        <v>0</v>
      </c>
      <c r="BC57" s="250">
        <f t="shared" si="27"/>
        <v>0</v>
      </c>
      <c r="BE57" s="196" t="b">
        <f t="shared" si="19"/>
        <v>0</v>
      </c>
    </row>
    <row r="58" spans="1:57" s="5" customFormat="1" ht="14.25" customHeight="1" x14ac:dyDescent="0.25">
      <c r="A58" s="185"/>
      <c r="B58" s="185" t="s">
        <v>98</v>
      </c>
      <c r="C58" s="190" t="s">
        <v>274</v>
      </c>
      <c r="D58" s="13"/>
      <c r="E58" s="13"/>
      <c r="F58" s="218">
        <f t="shared" si="0"/>
        <v>0</v>
      </c>
      <c r="G58" s="167"/>
      <c r="H58" s="242"/>
      <c r="I58" s="242"/>
      <c r="J58" s="245"/>
      <c r="K58" s="246"/>
      <c r="L58" s="242"/>
      <c r="M58" s="240"/>
      <c r="N58" s="241"/>
      <c r="O58" s="242"/>
      <c r="P58" s="243"/>
      <c r="Q58" s="224" t="s">
        <v>194</v>
      </c>
      <c r="R58" s="233">
        <v>0.85</v>
      </c>
      <c r="S58" s="187">
        <v>21.8</v>
      </c>
      <c r="T58" s="187">
        <v>2</v>
      </c>
      <c r="U58" s="187">
        <v>19</v>
      </c>
      <c r="V58" s="89"/>
      <c r="W58" s="89"/>
      <c r="X58" s="89"/>
      <c r="Y58" s="247"/>
      <c r="Z58" s="251"/>
      <c r="AA58" s="229"/>
      <c r="AB58" s="229"/>
      <c r="AC58" s="229"/>
      <c r="AE58" s="229"/>
      <c r="AF58" s="229"/>
      <c r="AG58" s="229"/>
      <c r="AH58" s="229"/>
      <c r="AI58" s="236">
        <v>80</v>
      </c>
      <c r="AJ58" s="237">
        <f>D58*AI58</f>
        <v>0</v>
      </c>
      <c r="AL58" s="230">
        <f t="shared" si="9"/>
        <v>0</v>
      </c>
      <c r="AM58" s="230">
        <f t="shared" si="10"/>
        <v>0</v>
      </c>
      <c r="AN58" s="230">
        <f t="shared" si="11"/>
        <v>0</v>
      </c>
      <c r="AO58" s="230">
        <f t="shared" si="12"/>
        <v>0</v>
      </c>
      <c r="AP58" s="230">
        <f t="shared" si="13"/>
        <v>0</v>
      </c>
      <c r="AQ58" s="230">
        <f t="shared" si="14"/>
        <v>0</v>
      </c>
      <c r="AR58" s="230">
        <f t="shared" si="15"/>
        <v>0</v>
      </c>
      <c r="AS58" s="230">
        <f t="shared" si="16"/>
        <v>0</v>
      </c>
      <c r="AT58" s="230">
        <f t="shared" si="17"/>
        <v>0</v>
      </c>
      <c r="AU58" s="231" t="str">
        <f t="shared" si="23"/>
        <v>Jetelotráva</v>
      </c>
      <c r="AV58" s="231" t="str">
        <f t="shared" si="18"/>
        <v>v přepočtu na seno</v>
      </c>
      <c r="AX58" s="249"/>
      <c r="AY58" s="249"/>
      <c r="AZ58" s="249"/>
      <c r="BA58" s="250"/>
      <c r="BB58" s="250"/>
      <c r="BC58" s="250"/>
      <c r="BE58" s="196" t="b">
        <f t="shared" si="19"/>
        <v>0</v>
      </c>
    </row>
    <row r="59" spans="1:57" s="5" customFormat="1" ht="14.25" customHeight="1" x14ac:dyDescent="0.25">
      <c r="A59" s="185"/>
      <c r="B59" s="185" t="s">
        <v>99</v>
      </c>
      <c r="C59" s="190" t="s">
        <v>274</v>
      </c>
      <c r="D59" s="13"/>
      <c r="E59" s="13"/>
      <c r="F59" s="218">
        <f t="shared" si="0"/>
        <v>0</v>
      </c>
      <c r="G59" s="167"/>
      <c r="H59" s="242"/>
      <c r="I59" s="242"/>
      <c r="J59" s="245"/>
      <c r="K59" s="246"/>
      <c r="L59" s="242"/>
      <c r="M59" s="240"/>
      <c r="N59" s="241"/>
      <c r="O59" s="242"/>
      <c r="P59" s="243"/>
      <c r="Q59" s="281" t="s">
        <v>194</v>
      </c>
      <c r="R59" s="233">
        <v>0.85</v>
      </c>
      <c r="S59" s="187">
        <v>21.1</v>
      </c>
      <c r="T59" s="187">
        <v>2.8</v>
      </c>
      <c r="U59" s="187">
        <v>19.8</v>
      </c>
      <c r="V59" s="89"/>
      <c r="W59" s="89"/>
      <c r="X59" s="89"/>
      <c r="Y59" s="247"/>
      <c r="Z59" s="251"/>
      <c r="AA59" s="229"/>
      <c r="AB59" s="229"/>
      <c r="AC59" s="229"/>
      <c r="AE59" s="229"/>
      <c r="AF59" s="229"/>
      <c r="AG59" s="229"/>
      <c r="AH59" s="229"/>
      <c r="AI59" s="236">
        <v>80</v>
      </c>
      <c r="AJ59" s="237">
        <f>D59*AI59</f>
        <v>0</v>
      </c>
      <c r="AL59" s="230">
        <f t="shared" si="9"/>
        <v>0</v>
      </c>
      <c r="AM59" s="230">
        <f t="shared" si="10"/>
        <v>0</v>
      </c>
      <c r="AN59" s="230">
        <f t="shared" si="11"/>
        <v>0</v>
      </c>
      <c r="AO59" s="230">
        <f t="shared" si="12"/>
        <v>0</v>
      </c>
      <c r="AP59" s="230">
        <f t="shared" si="13"/>
        <v>0</v>
      </c>
      <c r="AQ59" s="230">
        <f t="shared" si="14"/>
        <v>0</v>
      </c>
      <c r="AR59" s="230">
        <f t="shared" si="15"/>
        <v>0</v>
      </c>
      <c r="AS59" s="230">
        <f t="shared" si="16"/>
        <v>0</v>
      </c>
      <c r="AT59" s="230">
        <f t="shared" si="17"/>
        <v>0</v>
      </c>
      <c r="AU59" s="231" t="str">
        <f t="shared" si="23"/>
        <v>Vojtěškotráva</v>
      </c>
      <c r="AV59" s="231" t="str">
        <f t="shared" si="18"/>
        <v>v přepočtu na seno</v>
      </c>
      <c r="AX59" s="249"/>
      <c r="AY59" s="249"/>
      <c r="AZ59" s="249"/>
      <c r="BA59" s="250"/>
      <c r="BB59" s="250"/>
      <c r="BC59" s="250"/>
      <c r="BE59" s="196" t="b">
        <f t="shared" si="19"/>
        <v>0</v>
      </c>
    </row>
    <row r="60" spans="1:57" s="5" customFormat="1" ht="14.25" customHeight="1" x14ac:dyDescent="0.25">
      <c r="A60" s="185"/>
      <c r="B60" s="185" t="s">
        <v>100</v>
      </c>
      <c r="C60" s="190" t="s">
        <v>274</v>
      </c>
      <c r="D60" s="13"/>
      <c r="E60" s="13"/>
      <c r="F60" s="218">
        <f t="shared" si="0"/>
        <v>0</v>
      </c>
      <c r="G60" s="167"/>
      <c r="H60" s="242"/>
      <c r="I60" s="242"/>
      <c r="J60" s="245"/>
      <c r="K60" s="246"/>
      <c r="L60" s="242"/>
      <c r="M60" s="240"/>
      <c r="N60" s="241"/>
      <c r="O60" s="242"/>
      <c r="P60" s="243"/>
      <c r="Q60" s="224" t="s">
        <v>194</v>
      </c>
      <c r="R60" s="233">
        <v>0.85</v>
      </c>
      <c r="S60" s="187">
        <v>20.399999999999999</v>
      </c>
      <c r="T60" s="187">
        <v>3</v>
      </c>
      <c r="U60" s="187">
        <v>23</v>
      </c>
      <c r="V60" s="89"/>
      <c r="W60" s="89"/>
      <c r="X60" s="89"/>
      <c r="Y60" s="247"/>
      <c r="Z60" s="251"/>
      <c r="AA60" s="229"/>
      <c r="AB60" s="229"/>
      <c r="AC60" s="229"/>
      <c r="AE60" s="229"/>
      <c r="AF60" s="229"/>
      <c r="AG60" s="229"/>
      <c r="AH60" s="229"/>
      <c r="AI60" s="236">
        <v>80</v>
      </c>
      <c r="AJ60" s="237">
        <f>D60*AI60</f>
        <v>0</v>
      </c>
      <c r="AL60" s="230">
        <f t="shared" si="9"/>
        <v>0</v>
      </c>
      <c r="AM60" s="230">
        <f t="shared" si="10"/>
        <v>0</v>
      </c>
      <c r="AN60" s="230">
        <f t="shared" si="11"/>
        <v>0</v>
      </c>
      <c r="AO60" s="230">
        <f t="shared" si="12"/>
        <v>0</v>
      </c>
      <c r="AP60" s="230">
        <f t="shared" si="13"/>
        <v>0</v>
      </c>
      <c r="AQ60" s="230">
        <f t="shared" si="14"/>
        <v>0</v>
      </c>
      <c r="AR60" s="230">
        <f t="shared" si="15"/>
        <v>0</v>
      </c>
      <c r="AS60" s="230">
        <f t="shared" si="16"/>
        <v>0</v>
      </c>
      <c r="AT60" s="230">
        <f t="shared" si="17"/>
        <v>0</v>
      </c>
      <c r="AU60" s="231" t="str">
        <f t="shared" si="23"/>
        <v>Trávy s jetelovinami</v>
      </c>
      <c r="AV60" s="231" t="str">
        <f t="shared" si="18"/>
        <v>v přepočtu na seno</v>
      </c>
      <c r="AX60" s="249"/>
      <c r="AY60" s="249"/>
      <c r="AZ60" s="249"/>
      <c r="BA60" s="250"/>
      <c r="BB60" s="250"/>
      <c r="BC60" s="250"/>
      <c r="BE60" s="196" t="b">
        <f t="shared" si="19"/>
        <v>0</v>
      </c>
    </row>
    <row r="61" spans="1:57" s="5" customFormat="1" ht="14.25" customHeight="1" x14ac:dyDescent="0.25">
      <c r="A61" s="185"/>
      <c r="B61" s="185" t="s">
        <v>285</v>
      </c>
      <c r="C61" s="190" t="s">
        <v>274</v>
      </c>
      <c r="D61" s="13"/>
      <c r="E61" s="13"/>
      <c r="F61" s="218">
        <f t="shared" si="0"/>
        <v>0</v>
      </c>
      <c r="G61" s="167"/>
      <c r="H61" s="242"/>
      <c r="I61" s="242"/>
      <c r="J61" s="245"/>
      <c r="K61" s="246"/>
      <c r="L61" s="242"/>
      <c r="M61" s="240"/>
      <c r="N61" s="241"/>
      <c r="O61" s="242"/>
      <c r="P61" s="243"/>
      <c r="Q61" s="224" t="s">
        <v>194</v>
      </c>
      <c r="R61" s="233">
        <v>0.85</v>
      </c>
      <c r="S61" s="187">
        <v>21.7</v>
      </c>
      <c r="T61" s="187">
        <v>2.6</v>
      </c>
      <c r="U61" s="187">
        <v>20.8</v>
      </c>
      <c r="V61" s="89"/>
      <c r="W61" s="89"/>
      <c r="X61" s="89"/>
      <c r="Y61" s="247"/>
      <c r="Z61" s="251"/>
      <c r="AA61" s="229"/>
      <c r="AB61" s="229"/>
      <c r="AC61" s="229"/>
      <c r="AE61" s="229"/>
      <c r="AF61" s="229"/>
      <c r="AG61" s="229"/>
      <c r="AH61" s="229"/>
      <c r="AI61" s="252"/>
      <c r="AJ61" s="252"/>
      <c r="AL61" s="230">
        <f t="shared" si="9"/>
        <v>0</v>
      </c>
      <c r="AM61" s="230">
        <f t="shared" si="10"/>
        <v>0</v>
      </c>
      <c r="AN61" s="230">
        <f t="shared" si="11"/>
        <v>0</v>
      </c>
      <c r="AO61" s="230">
        <f t="shared" si="12"/>
        <v>0</v>
      </c>
      <c r="AP61" s="230">
        <f t="shared" si="13"/>
        <v>0</v>
      </c>
      <c r="AQ61" s="230">
        <f t="shared" si="14"/>
        <v>0</v>
      </c>
      <c r="AR61" s="230">
        <f t="shared" si="15"/>
        <v>0</v>
      </c>
      <c r="AS61" s="230">
        <f t="shared" si="16"/>
        <v>0</v>
      </c>
      <c r="AT61" s="230">
        <f t="shared" si="17"/>
        <v>0</v>
      </c>
      <c r="AU61" s="231" t="str">
        <f t="shared" si="23"/>
        <v>Trávy na orné půdě</v>
      </c>
      <c r="AV61" s="231" t="str">
        <f t="shared" si="18"/>
        <v>v přepočtu na seno</v>
      </c>
      <c r="AX61" s="249"/>
      <c r="AY61" s="249"/>
      <c r="AZ61" s="249"/>
      <c r="BA61" s="250"/>
      <c r="BB61" s="250"/>
      <c r="BC61" s="250"/>
      <c r="BE61" s="196" t="b">
        <f t="shared" si="19"/>
        <v>0</v>
      </c>
    </row>
    <row r="62" spans="1:57" s="5" customFormat="1" ht="14.25" customHeight="1" x14ac:dyDescent="0.25">
      <c r="A62" s="188"/>
      <c r="B62" s="191" t="s">
        <v>209</v>
      </c>
      <c r="C62" s="192"/>
      <c r="D62" s="13"/>
      <c r="E62" s="13"/>
      <c r="F62" s="218">
        <f t="shared" si="0"/>
        <v>0</v>
      </c>
      <c r="G62" s="167"/>
      <c r="H62" s="12"/>
      <c r="I62" s="219">
        <f>IF(L62=0,IF(F62=0,G62*K62*H62,F62*K62*H62),0)</f>
        <v>0</v>
      </c>
      <c r="J62" s="220" t="s">
        <v>254</v>
      </c>
      <c r="K62" s="221">
        <v>8</v>
      </c>
      <c r="L62" s="12"/>
      <c r="M62" s="220" t="str">
        <f>J62</f>
        <v>1.0 :</v>
      </c>
      <c r="N62" s="221" t="str">
        <f>IF(H62=0,"",IF(F62+G62=0,"",IF(L62=0,0,IF(G62=0,(L62/H62)/F62,(L62/H62)/G62))))</f>
        <v/>
      </c>
      <c r="O62" s="222">
        <f>D62-H62</f>
        <v>0</v>
      </c>
      <c r="P62" s="223" t="str">
        <f>IF(O62&lt;0,"!",IF(BE62=TRUE,"!",""))</f>
        <v/>
      </c>
      <c r="Q62" s="224" t="s">
        <v>199</v>
      </c>
      <c r="R62" s="233">
        <v>0.91</v>
      </c>
      <c r="S62" s="187">
        <v>23.4</v>
      </c>
      <c r="T62" s="187">
        <v>3.6</v>
      </c>
      <c r="U62" s="187">
        <v>5.8</v>
      </c>
      <c r="V62" s="89"/>
      <c r="W62" s="89"/>
      <c r="X62" s="89"/>
      <c r="Y62" s="226" t="s">
        <v>207</v>
      </c>
      <c r="Z62" s="234">
        <v>0.91</v>
      </c>
      <c r="AA62" s="228">
        <v>15.8</v>
      </c>
      <c r="AB62" s="228">
        <v>1.4</v>
      </c>
      <c r="AC62" s="228">
        <v>22.8</v>
      </c>
      <c r="AE62" s="229"/>
      <c r="AF62" s="229"/>
      <c r="AG62" s="229"/>
      <c r="AH62" s="229"/>
      <c r="AI62" s="252"/>
      <c r="AJ62" s="252"/>
      <c r="AL62" s="230">
        <f t="shared" si="9"/>
        <v>0</v>
      </c>
      <c r="AM62" s="230">
        <f t="shared" si="10"/>
        <v>0</v>
      </c>
      <c r="AN62" s="230">
        <f t="shared" si="11"/>
        <v>0</v>
      </c>
      <c r="AO62" s="230">
        <f t="shared" si="12"/>
        <v>0</v>
      </c>
      <c r="AP62" s="230">
        <f t="shared" si="13"/>
        <v>0</v>
      </c>
      <c r="AQ62" s="230">
        <f t="shared" si="14"/>
        <v>0</v>
      </c>
      <c r="AR62" s="230">
        <f t="shared" si="15"/>
        <v>0</v>
      </c>
      <c r="AS62" s="230">
        <f t="shared" si="16"/>
        <v>0</v>
      </c>
      <c r="AT62" s="230">
        <f t="shared" si="17"/>
        <v>0</v>
      </c>
      <c r="AU62" s="231" t="str">
        <f t="shared" si="23"/>
        <v xml:space="preserve"> ... z toho – sklizeň trav na semeno</v>
      </c>
      <c r="AV62" s="231">
        <f t="shared" si="18"/>
        <v>0</v>
      </c>
      <c r="AX62" s="225">
        <v>149.80000000000001</v>
      </c>
      <c r="AY62" s="225">
        <v>14.8</v>
      </c>
      <c r="AZ62" s="225">
        <v>188.2</v>
      </c>
      <c r="BA62" s="250">
        <f>(S62+$K62*AA62)-AX62</f>
        <v>0</v>
      </c>
      <c r="BB62" s="250">
        <f>(T62+$K62*AB62)-AY62</f>
        <v>0</v>
      </c>
      <c r="BC62" s="250">
        <f>(U62+$K62*AC62)-AZ62</f>
        <v>0</v>
      </c>
      <c r="BE62" s="196" t="b">
        <f t="shared" si="19"/>
        <v>0</v>
      </c>
    </row>
    <row r="63" spans="1:57" s="5" customFormat="1" ht="14.25" customHeight="1" x14ac:dyDescent="0.25">
      <c r="A63" s="188"/>
      <c r="B63" s="188" t="s">
        <v>83</v>
      </c>
      <c r="C63" s="192"/>
      <c r="D63" s="13"/>
      <c r="E63" s="13"/>
      <c r="F63" s="218">
        <f t="shared" si="0"/>
        <v>0</v>
      </c>
      <c r="G63" s="167"/>
      <c r="H63" s="238"/>
      <c r="I63" s="238"/>
      <c r="J63" s="245"/>
      <c r="K63" s="246"/>
      <c r="L63" s="238"/>
      <c r="M63" s="240"/>
      <c r="N63" s="241"/>
      <c r="O63" s="242"/>
      <c r="P63" s="243"/>
      <c r="Q63" s="224"/>
      <c r="R63" s="233"/>
      <c r="S63" s="187">
        <v>3</v>
      </c>
      <c r="T63" s="187">
        <v>0.9</v>
      </c>
      <c r="U63" s="187">
        <v>5</v>
      </c>
      <c r="V63" s="89"/>
      <c r="W63" s="89"/>
      <c r="X63" s="89"/>
      <c r="Y63" s="253"/>
      <c r="Z63" s="251"/>
      <c r="AA63" s="229"/>
      <c r="AB63" s="229"/>
      <c r="AC63" s="229"/>
      <c r="AE63" s="229"/>
      <c r="AF63" s="229"/>
      <c r="AG63" s="229"/>
      <c r="AH63" s="229"/>
      <c r="AI63" s="252"/>
      <c r="AJ63" s="252"/>
      <c r="AL63" s="230">
        <f t="shared" si="9"/>
        <v>0</v>
      </c>
      <c r="AM63" s="230">
        <f t="shared" si="10"/>
        <v>0</v>
      </c>
      <c r="AN63" s="230">
        <f t="shared" si="11"/>
        <v>0</v>
      </c>
      <c r="AO63" s="230">
        <f t="shared" si="12"/>
        <v>0</v>
      </c>
      <c r="AP63" s="230">
        <f t="shared" si="13"/>
        <v>0</v>
      </c>
      <c r="AQ63" s="230">
        <f t="shared" si="14"/>
        <v>0</v>
      </c>
      <c r="AR63" s="230">
        <f t="shared" si="15"/>
        <v>0</v>
      </c>
      <c r="AS63" s="230">
        <f t="shared" si="16"/>
        <v>0</v>
      </c>
      <c r="AT63" s="230">
        <f t="shared" si="17"/>
        <v>0</v>
      </c>
      <c r="AU63" s="231" t="str">
        <f t="shared" si="23"/>
        <v xml:space="preserve">Celer </v>
      </c>
      <c r="AV63" s="231">
        <f t="shared" si="18"/>
        <v>0</v>
      </c>
      <c r="AX63" s="249"/>
      <c r="AY63" s="249"/>
      <c r="AZ63" s="249"/>
      <c r="BE63" s="196" t="b">
        <f t="shared" si="19"/>
        <v>0</v>
      </c>
    </row>
    <row r="64" spans="1:57" s="5" customFormat="1" ht="14.25" customHeight="1" x14ac:dyDescent="0.25">
      <c r="A64" s="188"/>
      <c r="B64" s="188" t="s">
        <v>87</v>
      </c>
      <c r="C64" s="192"/>
      <c r="D64" s="13"/>
      <c r="E64" s="13"/>
      <c r="F64" s="218">
        <f t="shared" si="0"/>
        <v>0</v>
      </c>
      <c r="G64" s="167"/>
      <c r="H64" s="238"/>
      <c r="I64" s="238"/>
      <c r="J64" s="245"/>
      <c r="K64" s="246"/>
      <c r="L64" s="238"/>
      <c r="M64" s="240"/>
      <c r="N64" s="241"/>
      <c r="O64" s="242"/>
      <c r="P64" s="243"/>
      <c r="Q64" s="224"/>
      <c r="R64" s="233"/>
      <c r="S64" s="187">
        <v>2</v>
      </c>
      <c r="T64" s="187">
        <v>0.4</v>
      </c>
      <c r="U64" s="187">
        <v>3.7</v>
      </c>
      <c r="V64" s="89"/>
      <c r="W64" s="89"/>
      <c r="X64" s="89"/>
      <c r="Y64" s="253"/>
      <c r="Z64" s="251"/>
      <c r="AA64" s="229"/>
      <c r="AB64" s="229"/>
      <c r="AC64" s="229"/>
      <c r="AE64" s="229"/>
      <c r="AF64" s="229"/>
      <c r="AG64" s="229"/>
      <c r="AH64" s="229"/>
      <c r="AI64" s="252"/>
      <c r="AJ64" s="252"/>
      <c r="AL64" s="230">
        <f t="shared" si="9"/>
        <v>0</v>
      </c>
      <c r="AM64" s="230">
        <f t="shared" si="10"/>
        <v>0</v>
      </c>
      <c r="AN64" s="230">
        <f t="shared" si="11"/>
        <v>0</v>
      </c>
      <c r="AO64" s="230">
        <f t="shared" si="12"/>
        <v>0</v>
      </c>
      <c r="AP64" s="230">
        <f t="shared" si="13"/>
        <v>0</v>
      </c>
      <c r="AQ64" s="230">
        <f t="shared" si="14"/>
        <v>0</v>
      </c>
      <c r="AR64" s="230">
        <f t="shared" si="15"/>
        <v>0</v>
      </c>
      <c r="AS64" s="230">
        <f t="shared" si="16"/>
        <v>0</v>
      </c>
      <c r="AT64" s="230">
        <f t="shared" si="17"/>
        <v>0</v>
      </c>
      <c r="AU64" s="231" t="str">
        <f t="shared" si="23"/>
        <v>Mrkev</v>
      </c>
      <c r="AV64" s="231">
        <f t="shared" si="18"/>
        <v>0</v>
      </c>
      <c r="AX64" s="249"/>
      <c r="AY64" s="249"/>
      <c r="AZ64" s="249"/>
      <c r="BE64" s="196" t="b">
        <f t="shared" si="19"/>
        <v>0</v>
      </c>
    </row>
    <row r="65" spans="1:57" s="5" customFormat="1" ht="14.25" customHeight="1" x14ac:dyDescent="0.25">
      <c r="A65" s="188"/>
      <c r="B65" s="188" t="s">
        <v>90</v>
      </c>
      <c r="C65" s="192"/>
      <c r="D65" s="13"/>
      <c r="E65" s="13"/>
      <c r="F65" s="218">
        <f t="shared" si="0"/>
        <v>0</v>
      </c>
      <c r="G65" s="167"/>
      <c r="H65" s="238"/>
      <c r="I65" s="238"/>
      <c r="J65" s="245"/>
      <c r="K65" s="246"/>
      <c r="L65" s="238"/>
      <c r="M65" s="240"/>
      <c r="N65" s="241"/>
      <c r="O65" s="242"/>
      <c r="P65" s="243"/>
      <c r="Q65" s="224"/>
      <c r="R65" s="233"/>
      <c r="S65" s="187">
        <v>3</v>
      </c>
      <c r="T65" s="187">
        <v>0.7</v>
      </c>
      <c r="U65" s="187">
        <v>4.2</v>
      </c>
      <c r="V65" s="89"/>
      <c r="W65" s="89"/>
      <c r="X65" s="89"/>
      <c r="Y65" s="253"/>
      <c r="Z65" s="251"/>
      <c r="AA65" s="229"/>
      <c r="AB65" s="229"/>
      <c r="AC65" s="229"/>
      <c r="AE65" s="229"/>
      <c r="AF65" s="229"/>
      <c r="AG65" s="229"/>
      <c r="AH65" s="229"/>
      <c r="AI65" s="252"/>
      <c r="AJ65" s="252"/>
      <c r="AL65" s="230">
        <f t="shared" si="9"/>
        <v>0</v>
      </c>
      <c r="AM65" s="230">
        <f t="shared" si="10"/>
        <v>0</v>
      </c>
      <c r="AN65" s="230">
        <f t="shared" si="11"/>
        <v>0</v>
      </c>
      <c r="AO65" s="230">
        <f t="shared" si="12"/>
        <v>0</v>
      </c>
      <c r="AP65" s="230">
        <f t="shared" si="13"/>
        <v>0</v>
      </c>
      <c r="AQ65" s="230">
        <f t="shared" si="14"/>
        <v>0</v>
      </c>
      <c r="AR65" s="230">
        <f t="shared" si="15"/>
        <v>0</v>
      </c>
      <c r="AS65" s="230">
        <f t="shared" si="16"/>
        <v>0</v>
      </c>
      <c r="AT65" s="230">
        <f t="shared" si="17"/>
        <v>0</v>
      </c>
      <c r="AU65" s="231" t="str">
        <f t="shared" si="23"/>
        <v>Řepa salátová</v>
      </c>
      <c r="AV65" s="231">
        <f t="shared" si="18"/>
        <v>0</v>
      </c>
      <c r="AX65" s="249"/>
      <c r="AY65" s="249"/>
      <c r="AZ65" s="249"/>
      <c r="BE65" s="196" t="b">
        <f t="shared" si="19"/>
        <v>0</v>
      </c>
    </row>
    <row r="66" spans="1:57" s="5" customFormat="1" ht="14.25" customHeight="1" x14ac:dyDescent="0.25">
      <c r="A66" s="188"/>
      <c r="B66" s="188" t="s">
        <v>82</v>
      </c>
      <c r="C66" s="192"/>
      <c r="D66" s="13"/>
      <c r="E66" s="13"/>
      <c r="F66" s="218">
        <f t="shared" si="0"/>
        <v>0</v>
      </c>
      <c r="G66" s="167"/>
      <c r="H66" s="238"/>
      <c r="I66" s="238"/>
      <c r="J66" s="245"/>
      <c r="K66" s="246"/>
      <c r="L66" s="238"/>
      <c r="M66" s="240"/>
      <c r="N66" s="241"/>
      <c r="O66" s="242"/>
      <c r="P66" s="243"/>
      <c r="Q66" s="224"/>
      <c r="R66" s="233"/>
      <c r="S66" s="187">
        <v>2</v>
      </c>
      <c r="T66" s="187">
        <v>0.4</v>
      </c>
      <c r="U66" s="187">
        <v>1.7</v>
      </c>
      <c r="V66" s="89"/>
      <c r="W66" s="89"/>
      <c r="X66" s="89"/>
      <c r="Y66" s="253"/>
      <c r="Z66" s="251"/>
      <c r="AA66" s="229"/>
      <c r="AB66" s="229"/>
      <c r="AC66" s="229"/>
      <c r="AE66" s="229"/>
      <c r="AF66" s="229"/>
      <c r="AG66" s="229"/>
      <c r="AH66" s="229"/>
      <c r="AI66" s="252"/>
      <c r="AJ66" s="252"/>
      <c r="AL66" s="230">
        <f t="shared" si="9"/>
        <v>0</v>
      </c>
      <c r="AM66" s="230">
        <f t="shared" si="10"/>
        <v>0</v>
      </c>
      <c r="AN66" s="230">
        <f t="shared" si="11"/>
        <v>0</v>
      </c>
      <c r="AO66" s="230">
        <f t="shared" si="12"/>
        <v>0</v>
      </c>
      <c r="AP66" s="230">
        <f t="shared" si="13"/>
        <v>0</v>
      </c>
      <c r="AQ66" s="230">
        <f t="shared" si="14"/>
        <v>0</v>
      </c>
      <c r="AR66" s="230">
        <f t="shared" si="15"/>
        <v>0</v>
      </c>
      <c r="AS66" s="230">
        <f t="shared" si="16"/>
        <v>0</v>
      </c>
      <c r="AT66" s="230">
        <f t="shared" si="17"/>
        <v>0</v>
      </c>
      <c r="AU66" s="231" t="str">
        <f t="shared" si="23"/>
        <v>Cibule</v>
      </c>
      <c r="AV66" s="231">
        <f t="shared" si="18"/>
        <v>0</v>
      </c>
      <c r="AX66" s="249"/>
      <c r="AY66" s="249"/>
      <c r="AZ66" s="249"/>
      <c r="BE66" s="196" t="b">
        <f t="shared" si="19"/>
        <v>0</v>
      </c>
    </row>
    <row r="67" spans="1:57" s="5" customFormat="1" ht="14.25" customHeight="1" x14ac:dyDescent="0.25">
      <c r="A67" s="188"/>
      <c r="B67" s="188" t="s">
        <v>85</v>
      </c>
      <c r="C67" s="192"/>
      <c r="D67" s="13"/>
      <c r="E67" s="13"/>
      <c r="F67" s="218">
        <f t="shared" si="0"/>
        <v>0</v>
      </c>
      <c r="G67" s="167"/>
      <c r="H67" s="238"/>
      <c r="I67" s="238"/>
      <c r="J67" s="245"/>
      <c r="K67" s="246"/>
      <c r="L67" s="238"/>
      <c r="M67" s="240"/>
      <c r="N67" s="241"/>
      <c r="O67" s="242"/>
      <c r="P67" s="243"/>
      <c r="Q67" s="224"/>
      <c r="R67" s="233"/>
      <c r="S67" s="187">
        <v>3</v>
      </c>
      <c r="T67" s="187">
        <v>0.4</v>
      </c>
      <c r="U67" s="187">
        <v>3.7</v>
      </c>
      <c r="V67" s="89"/>
      <c r="W67" s="89"/>
      <c r="X67" s="89"/>
      <c r="Y67" s="253"/>
      <c r="Z67" s="251"/>
      <c r="AA67" s="229"/>
      <c r="AB67" s="229"/>
      <c r="AC67" s="229"/>
      <c r="AE67" s="229"/>
      <c r="AF67" s="229"/>
      <c r="AG67" s="229"/>
      <c r="AH67" s="229"/>
      <c r="AI67" s="252"/>
      <c r="AJ67" s="252"/>
      <c r="AL67" s="230">
        <f t="shared" si="9"/>
        <v>0</v>
      </c>
      <c r="AM67" s="230">
        <f t="shared" si="10"/>
        <v>0</v>
      </c>
      <c r="AN67" s="230">
        <f t="shared" si="11"/>
        <v>0</v>
      </c>
      <c r="AO67" s="230">
        <f t="shared" si="12"/>
        <v>0</v>
      </c>
      <c r="AP67" s="230">
        <f t="shared" si="13"/>
        <v>0</v>
      </c>
      <c r="AQ67" s="230">
        <f t="shared" si="14"/>
        <v>0</v>
      </c>
      <c r="AR67" s="230">
        <f t="shared" si="15"/>
        <v>0</v>
      </c>
      <c r="AS67" s="230">
        <f t="shared" si="16"/>
        <v>0</v>
      </c>
      <c r="AT67" s="230">
        <f t="shared" si="17"/>
        <v>0</v>
      </c>
      <c r="AU67" s="231" t="str">
        <f t="shared" si="23"/>
        <v>Kedluben</v>
      </c>
      <c r="AV67" s="231">
        <f t="shared" si="18"/>
        <v>0</v>
      </c>
      <c r="AX67" s="249"/>
      <c r="AY67" s="249"/>
      <c r="AZ67" s="249"/>
      <c r="BE67" s="196" t="b">
        <f t="shared" si="19"/>
        <v>0</v>
      </c>
    </row>
    <row r="68" spans="1:57" s="5" customFormat="1" ht="14.25" customHeight="1" x14ac:dyDescent="0.25">
      <c r="A68" s="188"/>
      <c r="B68" s="188" t="s">
        <v>84</v>
      </c>
      <c r="C68" s="192"/>
      <c r="D68" s="13"/>
      <c r="E68" s="13"/>
      <c r="F68" s="218">
        <f t="shared" si="0"/>
        <v>0</v>
      </c>
      <c r="G68" s="167"/>
      <c r="H68" s="238"/>
      <c r="I68" s="238"/>
      <c r="J68" s="245"/>
      <c r="K68" s="246"/>
      <c r="L68" s="238"/>
      <c r="M68" s="240"/>
      <c r="N68" s="241"/>
      <c r="O68" s="242"/>
      <c r="P68" s="243"/>
      <c r="Q68" s="224"/>
      <c r="R68" s="233"/>
      <c r="S68" s="187">
        <v>3.5</v>
      </c>
      <c r="T68" s="187">
        <v>0.5</v>
      </c>
      <c r="U68" s="187">
        <v>3.3</v>
      </c>
      <c r="V68" s="89"/>
      <c r="W68" s="89"/>
      <c r="X68" s="89"/>
      <c r="Y68" s="253"/>
      <c r="Z68" s="251"/>
      <c r="AA68" s="229"/>
      <c r="AB68" s="229"/>
      <c r="AC68" s="229"/>
      <c r="AE68" s="229"/>
      <c r="AF68" s="229"/>
      <c r="AG68" s="229"/>
      <c r="AH68" s="229"/>
      <c r="AI68" s="252"/>
      <c r="AJ68" s="252"/>
      <c r="AL68" s="230">
        <f t="shared" si="9"/>
        <v>0</v>
      </c>
      <c r="AM68" s="230">
        <f t="shared" si="10"/>
        <v>0</v>
      </c>
      <c r="AN68" s="230">
        <f t="shared" si="11"/>
        <v>0</v>
      </c>
      <c r="AO68" s="230">
        <f t="shared" si="12"/>
        <v>0</v>
      </c>
      <c r="AP68" s="230">
        <f t="shared" si="13"/>
        <v>0</v>
      </c>
      <c r="AQ68" s="230">
        <f t="shared" si="14"/>
        <v>0</v>
      </c>
      <c r="AR68" s="230">
        <f t="shared" si="15"/>
        <v>0</v>
      </c>
      <c r="AS68" s="230">
        <f t="shared" si="16"/>
        <v>0</v>
      </c>
      <c r="AT68" s="230">
        <f t="shared" si="17"/>
        <v>0</v>
      </c>
      <c r="AU68" s="231" t="str">
        <f t="shared" si="23"/>
        <v>Kapusta hlávková</v>
      </c>
      <c r="AV68" s="231">
        <f t="shared" si="18"/>
        <v>0</v>
      </c>
      <c r="AX68" s="249"/>
      <c r="AY68" s="249"/>
      <c r="AZ68" s="249"/>
      <c r="BE68" s="196" t="b">
        <f t="shared" si="19"/>
        <v>0</v>
      </c>
    </row>
    <row r="69" spans="1:57" s="5" customFormat="1" ht="14.25" customHeight="1" x14ac:dyDescent="0.25">
      <c r="A69" s="188"/>
      <c r="B69" s="188" t="s">
        <v>86</v>
      </c>
      <c r="C69" s="192"/>
      <c r="D69" s="13"/>
      <c r="E69" s="13"/>
      <c r="F69" s="218">
        <f t="shared" si="0"/>
        <v>0</v>
      </c>
      <c r="G69" s="167"/>
      <c r="H69" s="238"/>
      <c r="I69" s="238"/>
      <c r="J69" s="245"/>
      <c r="K69" s="246"/>
      <c r="L69" s="238"/>
      <c r="M69" s="240"/>
      <c r="N69" s="241"/>
      <c r="O69" s="242"/>
      <c r="P69" s="243"/>
      <c r="Q69" s="224"/>
      <c r="R69" s="233"/>
      <c r="S69" s="187">
        <v>3.5</v>
      </c>
      <c r="T69" s="187">
        <v>0.5</v>
      </c>
      <c r="U69" s="187">
        <v>3.3</v>
      </c>
      <c r="V69" s="89"/>
      <c r="W69" s="89"/>
      <c r="X69" s="89"/>
      <c r="Y69" s="253"/>
      <c r="Z69" s="251"/>
      <c r="AA69" s="229"/>
      <c r="AB69" s="229"/>
      <c r="AC69" s="229"/>
      <c r="AE69" s="229"/>
      <c r="AF69" s="229"/>
      <c r="AG69" s="229"/>
      <c r="AH69" s="229"/>
      <c r="AI69" s="252"/>
      <c r="AJ69" s="252"/>
      <c r="AL69" s="230">
        <f t="shared" si="9"/>
        <v>0</v>
      </c>
      <c r="AM69" s="230">
        <f t="shared" si="10"/>
        <v>0</v>
      </c>
      <c r="AN69" s="230">
        <f t="shared" si="11"/>
        <v>0</v>
      </c>
      <c r="AO69" s="230">
        <f t="shared" si="12"/>
        <v>0</v>
      </c>
      <c r="AP69" s="230">
        <f t="shared" si="13"/>
        <v>0</v>
      </c>
      <c r="AQ69" s="230">
        <f t="shared" si="14"/>
        <v>0</v>
      </c>
      <c r="AR69" s="230">
        <f t="shared" si="15"/>
        <v>0</v>
      </c>
      <c r="AS69" s="230">
        <f t="shared" si="16"/>
        <v>0</v>
      </c>
      <c r="AT69" s="230">
        <f t="shared" si="17"/>
        <v>0</v>
      </c>
      <c r="AU69" s="231" t="str">
        <f t="shared" si="23"/>
        <v>Květák</v>
      </c>
      <c r="AV69" s="231">
        <f t="shared" si="18"/>
        <v>0</v>
      </c>
      <c r="AX69" s="249"/>
      <c r="AY69" s="249"/>
      <c r="AZ69" s="249"/>
      <c r="BE69" s="196" t="b">
        <f t="shared" si="19"/>
        <v>0</v>
      </c>
    </row>
    <row r="70" spans="1:57" s="5" customFormat="1" ht="14.25" customHeight="1" x14ac:dyDescent="0.25">
      <c r="A70" s="188"/>
      <c r="B70" s="188" t="s">
        <v>92</v>
      </c>
      <c r="C70" s="192"/>
      <c r="D70" s="13"/>
      <c r="E70" s="13"/>
      <c r="F70" s="218">
        <f t="shared" si="0"/>
        <v>0</v>
      </c>
      <c r="G70" s="167"/>
      <c r="H70" s="238"/>
      <c r="I70" s="238"/>
      <c r="J70" s="245"/>
      <c r="K70" s="246"/>
      <c r="L70" s="238"/>
      <c r="M70" s="240"/>
      <c r="N70" s="241"/>
      <c r="O70" s="242"/>
      <c r="P70" s="243"/>
      <c r="Q70" s="224"/>
      <c r="R70" s="233"/>
      <c r="S70" s="187">
        <v>3</v>
      </c>
      <c r="T70" s="187">
        <v>0.4</v>
      </c>
      <c r="U70" s="187">
        <v>2.7</v>
      </c>
      <c r="V70" s="89"/>
      <c r="W70" s="89"/>
      <c r="X70" s="89"/>
      <c r="Y70" s="253"/>
      <c r="Z70" s="251"/>
      <c r="AA70" s="229"/>
      <c r="AB70" s="229"/>
      <c r="AC70" s="229"/>
      <c r="AE70" s="229"/>
      <c r="AF70" s="229"/>
      <c r="AG70" s="229"/>
      <c r="AH70" s="229"/>
      <c r="AI70" s="252"/>
      <c r="AJ70" s="252"/>
      <c r="AL70" s="230">
        <f t="shared" si="9"/>
        <v>0</v>
      </c>
      <c r="AM70" s="230">
        <f t="shared" si="10"/>
        <v>0</v>
      </c>
      <c r="AN70" s="230">
        <f t="shared" si="11"/>
        <v>0</v>
      </c>
      <c r="AO70" s="230">
        <f t="shared" si="12"/>
        <v>0</v>
      </c>
      <c r="AP70" s="230">
        <f t="shared" si="13"/>
        <v>0</v>
      </c>
      <c r="AQ70" s="230">
        <f t="shared" si="14"/>
        <v>0</v>
      </c>
      <c r="AR70" s="230">
        <f t="shared" si="15"/>
        <v>0</v>
      </c>
      <c r="AS70" s="230">
        <f t="shared" si="16"/>
        <v>0</v>
      </c>
      <c r="AT70" s="230">
        <f t="shared" si="17"/>
        <v>0</v>
      </c>
      <c r="AU70" s="231" t="str">
        <f t="shared" si="23"/>
        <v>Zelí</v>
      </c>
      <c r="AV70" s="231">
        <f t="shared" si="18"/>
        <v>0</v>
      </c>
      <c r="AX70" s="249"/>
      <c r="AY70" s="249"/>
      <c r="AZ70" s="249"/>
      <c r="BE70" s="196" t="b">
        <f t="shared" si="19"/>
        <v>0</v>
      </c>
    </row>
    <row r="71" spans="1:57" s="5" customFormat="1" ht="14.25" customHeight="1" x14ac:dyDescent="0.25">
      <c r="A71" s="188"/>
      <c r="B71" s="188" t="s">
        <v>88</v>
      </c>
      <c r="C71" s="192"/>
      <c r="D71" s="13"/>
      <c r="E71" s="13"/>
      <c r="F71" s="218">
        <f t="shared" si="0"/>
        <v>0</v>
      </c>
      <c r="G71" s="167"/>
      <c r="H71" s="238"/>
      <c r="I71" s="238"/>
      <c r="J71" s="245"/>
      <c r="K71" s="246"/>
      <c r="L71" s="238"/>
      <c r="M71" s="240"/>
      <c r="N71" s="241"/>
      <c r="O71" s="242"/>
      <c r="P71" s="243"/>
      <c r="Q71" s="224"/>
      <c r="R71" s="233"/>
      <c r="S71" s="187">
        <v>2</v>
      </c>
      <c r="T71" s="187">
        <v>0.4</v>
      </c>
      <c r="U71" s="187">
        <v>4.2</v>
      </c>
      <c r="V71" s="89"/>
      <c r="W71" s="89"/>
      <c r="X71" s="89"/>
      <c r="Y71" s="253"/>
      <c r="Z71" s="251"/>
      <c r="AA71" s="229"/>
      <c r="AB71" s="229"/>
      <c r="AC71" s="229"/>
      <c r="AE71" s="229"/>
      <c r="AF71" s="229"/>
      <c r="AG71" s="229"/>
      <c r="AH71" s="229"/>
      <c r="AI71" s="252"/>
      <c r="AJ71" s="252"/>
      <c r="AL71" s="230">
        <f t="shared" si="9"/>
        <v>0</v>
      </c>
      <c r="AM71" s="230">
        <f t="shared" si="10"/>
        <v>0</v>
      </c>
      <c r="AN71" s="230">
        <f t="shared" si="11"/>
        <v>0</v>
      </c>
      <c r="AO71" s="230">
        <f t="shared" si="12"/>
        <v>0</v>
      </c>
      <c r="AP71" s="230">
        <f t="shared" si="13"/>
        <v>0</v>
      </c>
      <c r="AQ71" s="230">
        <f t="shared" si="14"/>
        <v>0</v>
      </c>
      <c r="AR71" s="230">
        <f t="shared" si="15"/>
        <v>0</v>
      </c>
      <c r="AS71" s="230">
        <f t="shared" si="16"/>
        <v>0</v>
      </c>
      <c r="AT71" s="230">
        <f t="shared" si="17"/>
        <v>0</v>
      </c>
      <c r="AU71" s="231" t="str">
        <f t="shared" si="23"/>
        <v>Okurky</v>
      </c>
      <c r="AV71" s="231">
        <f t="shared" si="18"/>
        <v>0</v>
      </c>
      <c r="AX71" s="249"/>
      <c r="AY71" s="249"/>
      <c r="AZ71" s="249"/>
      <c r="BE71" s="196" t="b">
        <f t="shared" si="19"/>
        <v>0</v>
      </c>
    </row>
    <row r="72" spans="1:57" s="5" customFormat="1" ht="14.25" customHeight="1" x14ac:dyDescent="0.25">
      <c r="A72" s="188"/>
      <c r="B72" s="188" t="s">
        <v>89</v>
      </c>
      <c r="C72" s="192"/>
      <c r="D72" s="13"/>
      <c r="E72" s="13"/>
      <c r="F72" s="218">
        <f t="shared" si="0"/>
        <v>0</v>
      </c>
      <c r="G72" s="167"/>
      <c r="H72" s="238"/>
      <c r="I72" s="238"/>
      <c r="J72" s="245"/>
      <c r="K72" s="246"/>
      <c r="L72" s="238"/>
      <c r="M72" s="240"/>
      <c r="N72" s="241"/>
      <c r="O72" s="242"/>
      <c r="P72" s="243"/>
      <c r="Q72" s="224"/>
      <c r="R72" s="233"/>
      <c r="S72" s="187">
        <v>1.8</v>
      </c>
      <c r="T72" s="187">
        <v>0.3</v>
      </c>
      <c r="U72" s="187">
        <v>2.9</v>
      </c>
      <c r="V72" s="89"/>
      <c r="W72" s="89"/>
      <c r="X72" s="89"/>
      <c r="Y72" s="253"/>
      <c r="Z72" s="251"/>
      <c r="AA72" s="229"/>
      <c r="AB72" s="229"/>
      <c r="AC72" s="229"/>
      <c r="AE72" s="229"/>
      <c r="AF72" s="229"/>
      <c r="AG72" s="229"/>
      <c r="AH72" s="229"/>
      <c r="AI72" s="252"/>
      <c r="AJ72" s="252"/>
      <c r="AL72" s="230">
        <f t="shared" si="9"/>
        <v>0</v>
      </c>
      <c r="AM72" s="230">
        <f t="shared" si="10"/>
        <v>0</v>
      </c>
      <c r="AN72" s="230">
        <f t="shared" si="11"/>
        <v>0</v>
      </c>
      <c r="AO72" s="230">
        <f t="shared" si="12"/>
        <v>0</v>
      </c>
      <c r="AP72" s="230">
        <f t="shared" si="13"/>
        <v>0</v>
      </c>
      <c r="AQ72" s="230">
        <f t="shared" si="14"/>
        <v>0</v>
      </c>
      <c r="AR72" s="230">
        <f t="shared" si="15"/>
        <v>0</v>
      </c>
      <c r="AS72" s="230">
        <f t="shared" si="16"/>
        <v>0</v>
      </c>
      <c r="AT72" s="230">
        <f t="shared" si="17"/>
        <v>0</v>
      </c>
      <c r="AU72" s="231" t="str">
        <f t="shared" si="23"/>
        <v>Rajče</v>
      </c>
      <c r="AV72" s="231">
        <f t="shared" si="18"/>
        <v>0</v>
      </c>
      <c r="AX72" s="249"/>
      <c r="AY72" s="249"/>
      <c r="AZ72" s="249"/>
      <c r="BE72" s="196" t="b">
        <f t="shared" si="19"/>
        <v>0</v>
      </c>
    </row>
    <row r="73" spans="1:57" s="5" customFormat="1" ht="14.25" customHeight="1" x14ac:dyDescent="0.25">
      <c r="A73" s="188"/>
      <c r="B73" s="188" t="s">
        <v>91</v>
      </c>
      <c r="C73" s="192"/>
      <c r="D73" s="13"/>
      <c r="E73" s="13"/>
      <c r="F73" s="218">
        <f t="shared" si="0"/>
        <v>0</v>
      </c>
      <c r="G73" s="167"/>
      <c r="H73" s="238"/>
      <c r="I73" s="238"/>
      <c r="J73" s="245"/>
      <c r="K73" s="246"/>
      <c r="L73" s="238"/>
      <c r="M73" s="240"/>
      <c r="N73" s="241"/>
      <c r="O73" s="242"/>
      <c r="P73" s="243"/>
      <c r="Q73" s="224"/>
      <c r="R73" s="233"/>
      <c r="S73" s="187">
        <v>4</v>
      </c>
      <c r="T73" s="187">
        <v>0.6</v>
      </c>
      <c r="U73" s="187">
        <v>5.8</v>
      </c>
      <c r="V73" s="89"/>
      <c r="W73" s="89"/>
      <c r="X73" s="89"/>
      <c r="Y73" s="253"/>
      <c r="Z73" s="251"/>
      <c r="AA73" s="229"/>
      <c r="AB73" s="229"/>
      <c r="AC73" s="229"/>
      <c r="AE73" s="229"/>
      <c r="AF73" s="229"/>
      <c r="AG73" s="229"/>
      <c r="AH73" s="229"/>
      <c r="AI73" s="252"/>
      <c r="AJ73" s="252"/>
      <c r="AL73" s="230">
        <f t="shared" si="9"/>
        <v>0</v>
      </c>
      <c r="AM73" s="230">
        <f t="shared" si="10"/>
        <v>0</v>
      </c>
      <c r="AN73" s="230">
        <f t="shared" si="11"/>
        <v>0</v>
      </c>
      <c r="AO73" s="230">
        <f t="shared" si="12"/>
        <v>0</v>
      </c>
      <c r="AP73" s="230">
        <f t="shared" si="13"/>
        <v>0</v>
      </c>
      <c r="AQ73" s="230">
        <f t="shared" si="14"/>
        <v>0</v>
      </c>
      <c r="AR73" s="230">
        <f t="shared" si="15"/>
        <v>0</v>
      </c>
      <c r="AS73" s="230">
        <f t="shared" si="16"/>
        <v>0</v>
      </c>
      <c r="AT73" s="230">
        <f t="shared" si="17"/>
        <v>0</v>
      </c>
      <c r="AU73" s="231" t="str">
        <f t="shared" ref="AU73:AU79" si="28">B73</f>
        <v>Špenát</v>
      </c>
      <c r="AV73" s="231">
        <f t="shared" si="18"/>
        <v>0</v>
      </c>
      <c r="AX73" s="249"/>
      <c r="AY73" s="249"/>
      <c r="AZ73" s="249"/>
      <c r="BE73" s="196" t="b">
        <f t="shared" si="19"/>
        <v>0</v>
      </c>
    </row>
    <row r="74" spans="1:57" s="5" customFormat="1" ht="14.25" customHeight="1" x14ac:dyDescent="0.25">
      <c r="A74" s="188"/>
      <c r="B74" s="553" t="s">
        <v>238</v>
      </c>
      <c r="C74" s="190" t="s">
        <v>287</v>
      </c>
      <c r="D74" s="13"/>
      <c r="E74" s="13"/>
      <c r="F74" s="218">
        <f>IF(D74=0,0,E74/D74)</f>
        <v>0</v>
      </c>
      <c r="G74" s="167"/>
      <c r="H74" s="238"/>
      <c r="I74" s="238"/>
      <c r="J74" s="245"/>
      <c r="K74" s="246"/>
      <c r="L74" s="238"/>
      <c r="M74" s="240"/>
      <c r="N74" s="241"/>
      <c r="O74" s="242"/>
      <c r="P74" s="243"/>
      <c r="Q74" s="224" t="s">
        <v>237</v>
      </c>
      <c r="R74" s="233">
        <v>0.15</v>
      </c>
      <c r="S74" s="187">
        <v>2.5</v>
      </c>
      <c r="T74" s="187">
        <v>0.4</v>
      </c>
      <c r="U74" s="187">
        <v>4</v>
      </c>
      <c r="V74" s="90">
        <v>11</v>
      </c>
      <c r="W74" s="90">
        <v>1.1000000000000001</v>
      </c>
      <c r="X74" s="90">
        <v>3.3</v>
      </c>
      <c r="Y74" s="247"/>
      <c r="Z74" s="251"/>
      <c r="AA74" s="229"/>
      <c r="AB74" s="229"/>
      <c r="AC74" s="229"/>
      <c r="AE74" s="229"/>
      <c r="AF74" s="229"/>
      <c r="AG74" s="229"/>
      <c r="AH74" s="229"/>
      <c r="AI74" s="236">
        <v>80</v>
      </c>
      <c r="AJ74" s="237">
        <f>D74*AI74</f>
        <v>0</v>
      </c>
      <c r="AL74" s="230">
        <f t="shared" si="9"/>
        <v>0</v>
      </c>
      <c r="AM74" s="230">
        <f t="shared" si="10"/>
        <v>0</v>
      </c>
      <c r="AN74" s="230">
        <f t="shared" si="11"/>
        <v>0</v>
      </c>
      <c r="AO74" s="230">
        <f t="shared" si="12"/>
        <v>0</v>
      </c>
      <c r="AP74" s="230">
        <f t="shared" si="13"/>
        <v>0</v>
      </c>
      <c r="AQ74" s="230">
        <f t="shared" si="14"/>
        <v>0</v>
      </c>
      <c r="AR74" s="230">
        <f t="shared" si="15"/>
        <v>0</v>
      </c>
      <c r="AS74" s="230">
        <f t="shared" si="16"/>
        <v>0</v>
      </c>
      <c r="AT74" s="230">
        <f t="shared" si="17"/>
        <v>0</v>
      </c>
      <c r="AU74" s="537" t="str">
        <f t="shared" si="28"/>
        <v>Hrách zahradní</v>
      </c>
      <c r="AV74" s="231" t="str">
        <f t="shared" si="18"/>
        <v>na zelené zrno</v>
      </c>
      <c r="AX74" s="225"/>
      <c r="AY74" s="225"/>
      <c r="AZ74" s="225"/>
      <c r="BE74" s="196" t="b">
        <f t="shared" si="19"/>
        <v>0</v>
      </c>
    </row>
    <row r="75" spans="1:57" s="5" customFormat="1" ht="14.25" customHeight="1" x14ac:dyDescent="0.25">
      <c r="A75" s="188"/>
      <c r="B75" s="554"/>
      <c r="C75" s="190" t="s">
        <v>288</v>
      </c>
      <c r="D75" s="13"/>
      <c r="E75" s="13"/>
      <c r="F75" s="218">
        <f>IF(D75=0,0,E75/D75)</f>
        <v>0</v>
      </c>
      <c r="G75" s="167"/>
      <c r="H75" s="238"/>
      <c r="I75" s="238"/>
      <c r="J75" s="245"/>
      <c r="K75" s="246"/>
      <c r="L75" s="238"/>
      <c r="M75" s="240"/>
      <c r="N75" s="241"/>
      <c r="O75" s="242"/>
      <c r="P75" s="243"/>
      <c r="Q75" s="224" t="s">
        <v>240</v>
      </c>
      <c r="R75" s="233">
        <v>0.15</v>
      </c>
      <c r="S75" s="187">
        <v>2.5</v>
      </c>
      <c r="T75" s="187">
        <v>0.4</v>
      </c>
      <c r="U75" s="187">
        <v>4</v>
      </c>
      <c r="V75" s="90">
        <v>5</v>
      </c>
      <c r="W75" s="90">
        <v>0.7</v>
      </c>
      <c r="X75" s="90">
        <v>3.3</v>
      </c>
      <c r="Y75" s="247"/>
      <c r="Z75" s="251"/>
      <c r="AA75" s="229"/>
      <c r="AB75" s="229"/>
      <c r="AC75" s="229"/>
      <c r="AE75" s="229"/>
      <c r="AF75" s="229"/>
      <c r="AG75" s="229"/>
      <c r="AH75" s="229"/>
      <c r="AI75" s="236">
        <v>80</v>
      </c>
      <c r="AJ75" s="237">
        <f>D75*AI75</f>
        <v>0</v>
      </c>
      <c r="AL75" s="230">
        <f t="shared" ref="AL75:AN77" si="29">IF($G75=0,IF(V75=0,$F75*$D75*S75,$F75*$D75*V75),IF(V75=0,$G75*$D75*S75,$G75*$D75*V75))</f>
        <v>0</v>
      </c>
      <c r="AM75" s="230">
        <f t="shared" si="29"/>
        <v>0</v>
      </c>
      <c r="AN75" s="230">
        <f t="shared" si="29"/>
        <v>0</v>
      </c>
      <c r="AO75" s="230">
        <f t="shared" ref="AO75:AQ77" si="30">IF($L75=0,$I75*AA75,$L75*AA75)</f>
        <v>0</v>
      </c>
      <c r="AP75" s="230">
        <f t="shared" si="30"/>
        <v>0</v>
      </c>
      <c r="AQ75" s="230">
        <f t="shared" si="30"/>
        <v>0</v>
      </c>
      <c r="AR75" s="230">
        <f t="shared" ref="AR75:AT77" si="31">AL75+AO75</f>
        <v>0</v>
      </c>
      <c r="AS75" s="230">
        <f t="shared" si="31"/>
        <v>0</v>
      </c>
      <c r="AT75" s="230">
        <f t="shared" si="31"/>
        <v>0</v>
      </c>
      <c r="AU75" s="537"/>
      <c r="AV75" s="231" t="str">
        <f>C75</f>
        <v>na lusky</v>
      </c>
      <c r="AX75" s="225"/>
      <c r="AY75" s="225"/>
      <c r="AZ75" s="225"/>
      <c r="BE75" s="196" t="b">
        <f>AND(H75=0,L75&gt;0)</f>
        <v>0</v>
      </c>
    </row>
    <row r="76" spans="1:57" s="5" customFormat="1" ht="14.25" customHeight="1" x14ac:dyDescent="0.25">
      <c r="A76" s="188"/>
      <c r="B76" s="188" t="s">
        <v>239</v>
      </c>
      <c r="C76" s="192"/>
      <c r="D76" s="13"/>
      <c r="E76" s="13"/>
      <c r="F76" s="218">
        <f>IF(D76=0,0,E76/D76)</f>
        <v>0</v>
      </c>
      <c r="G76" s="167"/>
      <c r="H76" s="238"/>
      <c r="I76" s="238"/>
      <c r="J76" s="245"/>
      <c r="K76" s="246"/>
      <c r="L76" s="238"/>
      <c r="M76" s="240"/>
      <c r="N76" s="241"/>
      <c r="O76" s="242"/>
      <c r="P76" s="243"/>
      <c r="Q76" s="224" t="s">
        <v>240</v>
      </c>
      <c r="R76" s="233">
        <v>0.12</v>
      </c>
      <c r="S76" s="187">
        <v>2.5</v>
      </c>
      <c r="T76" s="187">
        <v>0.4</v>
      </c>
      <c r="U76" s="187">
        <v>4</v>
      </c>
      <c r="V76" s="90">
        <v>4</v>
      </c>
      <c r="W76" s="90">
        <v>0.7</v>
      </c>
      <c r="X76" s="90">
        <v>2.5</v>
      </c>
      <c r="Y76" s="247"/>
      <c r="Z76" s="251"/>
      <c r="AA76" s="229"/>
      <c r="AB76" s="229"/>
      <c r="AC76" s="229"/>
      <c r="AE76" s="229"/>
      <c r="AF76" s="229"/>
      <c r="AG76" s="229"/>
      <c r="AH76" s="229"/>
      <c r="AI76" s="236">
        <v>80</v>
      </c>
      <c r="AJ76" s="237">
        <f>D76*AI76</f>
        <v>0</v>
      </c>
      <c r="AL76" s="230">
        <f t="shared" si="29"/>
        <v>0</v>
      </c>
      <c r="AM76" s="230">
        <f t="shared" si="29"/>
        <v>0</v>
      </c>
      <c r="AN76" s="230">
        <f t="shared" si="29"/>
        <v>0</v>
      </c>
      <c r="AO76" s="230">
        <f t="shared" si="30"/>
        <v>0</v>
      </c>
      <c r="AP76" s="230">
        <f t="shared" si="30"/>
        <v>0</v>
      </c>
      <c r="AQ76" s="230">
        <f t="shared" si="30"/>
        <v>0</v>
      </c>
      <c r="AR76" s="230">
        <f t="shared" si="31"/>
        <v>0</v>
      </c>
      <c r="AS76" s="230">
        <f t="shared" si="31"/>
        <v>0</v>
      </c>
      <c r="AT76" s="230">
        <f t="shared" si="31"/>
        <v>0</v>
      </c>
      <c r="AU76" s="231" t="str">
        <f t="shared" si="28"/>
        <v>Fazol zahradní</v>
      </c>
      <c r="AV76" s="231">
        <f>C76</f>
        <v>0</v>
      </c>
      <c r="AX76" s="225"/>
      <c r="AY76" s="225"/>
      <c r="AZ76" s="225"/>
      <c r="BE76" s="196" t="b">
        <f>AND(H76=0,L76&gt;0)</f>
        <v>0</v>
      </c>
    </row>
    <row r="77" spans="1:57" s="5" customFormat="1" ht="14.25" customHeight="1" x14ac:dyDescent="0.25">
      <c r="A77" s="188"/>
      <c r="B77" s="188" t="s">
        <v>126</v>
      </c>
      <c r="C77" s="192"/>
      <c r="D77" s="13"/>
      <c r="E77" s="13"/>
      <c r="F77" s="218">
        <f>IF(D77=0,0,E77/D77)</f>
        <v>0</v>
      </c>
      <c r="G77" s="167"/>
      <c r="H77" s="238"/>
      <c r="I77" s="238"/>
      <c r="J77" s="245"/>
      <c r="K77" s="246"/>
      <c r="L77" s="238"/>
      <c r="M77" s="240"/>
      <c r="N77" s="241"/>
      <c r="O77" s="242"/>
      <c r="P77" s="254"/>
      <c r="Q77" s="255"/>
      <c r="R77" s="233"/>
      <c r="S77" s="187">
        <v>2.5</v>
      </c>
      <c r="T77" s="187">
        <v>0.4</v>
      </c>
      <c r="U77" s="187">
        <v>4</v>
      </c>
      <c r="V77" s="89"/>
      <c r="W77" s="89"/>
      <c r="X77" s="89"/>
      <c r="Y77" s="253"/>
      <c r="Z77" s="251"/>
      <c r="AA77" s="229"/>
      <c r="AB77" s="229"/>
      <c r="AC77" s="229"/>
      <c r="AE77" s="229"/>
      <c r="AF77" s="229"/>
      <c r="AG77" s="229"/>
      <c r="AH77" s="229"/>
      <c r="AI77" s="252"/>
      <c r="AJ77" s="252"/>
      <c r="AL77" s="230">
        <f t="shared" si="29"/>
        <v>0</v>
      </c>
      <c r="AM77" s="230">
        <f t="shared" si="29"/>
        <v>0</v>
      </c>
      <c r="AN77" s="230">
        <f t="shared" si="29"/>
        <v>0</v>
      </c>
      <c r="AO77" s="230">
        <f t="shared" si="30"/>
        <v>0</v>
      </c>
      <c r="AP77" s="230">
        <f t="shared" si="30"/>
        <v>0</v>
      </c>
      <c r="AQ77" s="230">
        <f t="shared" si="30"/>
        <v>0</v>
      </c>
      <c r="AR77" s="230">
        <f t="shared" si="31"/>
        <v>0</v>
      </c>
      <c r="AS77" s="230">
        <f t="shared" si="31"/>
        <v>0</v>
      </c>
      <c r="AT77" s="230">
        <f t="shared" si="31"/>
        <v>0</v>
      </c>
      <c r="AU77" s="231" t="str">
        <f t="shared" si="28"/>
        <v xml:space="preserve">Ostatní zelenina </v>
      </c>
      <c r="AV77" s="231">
        <f>C77</f>
        <v>0</v>
      </c>
      <c r="AX77" s="249"/>
      <c r="AY77" s="249"/>
      <c r="AZ77" s="249"/>
      <c r="BE77" s="196" t="b">
        <f>AND(H77=0,L77&gt;0)</f>
        <v>0</v>
      </c>
    </row>
    <row r="78" spans="1:57" s="5" customFormat="1" ht="14.25" customHeight="1" x14ac:dyDescent="0.25">
      <c r="A78" s="368"/>
      <c r="B78" s="188" t="s">
        <v>393</v>
      </c>
      <c r="C78" s="192"/>
      <c r="D78" s="13"/>
      <c r="E78" s="256"/>
      <c r="F78" s="257"/>
      <c r="G78" s="257"/>
      <c r="H78" s="238"/>
      <c r="I78" s="238"/>
      <c r="J78" s="245"/>
      <c r="K78" s="246"/>
      <c r="L78" s="238"/>
      <c r="M78" s="240"/>
      <c r="N78" s="241"/>
      <c r="O78" s="242"/>
      <c r="P78" s="254"/>
      <c r="Q78" s="258"/>
      <c r="R78" s="259"/>
      <c r="S78" s="193"/>
      <c r="T78" s="193"/>
      <c r="U78" s="193"/>
      <c r="V78" s="193"/>
      <c r="W78" s="193"/>
      <c r="X78" s="193"/>
      <c r="Y78" s="253"/>
      <c r="Z78" s="251"/>
      <c r="AA78" s="229"/>
      <c r="AB78" s="229"/>
      <c r="AC78" s="229"/>
      <c r="AE78" s="252"/>
      <c r="AF78" s="260"/>
      <c r="AG78" s="260"/>
      <c r="AH78" s="229"/>
      <c r="AI78" s="260"/>
      <c r="AJ78" s="252"/>
      <c r="AL78" s="261"/>
      <c r="AM78" s="261"/>
      <c r="AN78" s="261"/>
      <c r="AO78" s="261"/>
      <c r="AP78" s="261"/>
      <c r="AQ78" s="261"/>
      <c r="AR78" s="252">
        <f t="shared" ref="AR78:AT79" si="32">AL78+AO78</f>
        <v>0</v>
      </c>
      <c r="AS78" s="252">
        <f t="shared" si="32"/>
        <v>0</v>
      </c>
      <c r="AT78" s="252">
        <f t="shared" si="32"/>
        <v>0</v>
      </c>
      <c r="AU78" s="231" t="str">
        <f>B78</f>
        <v>Nesklízený úhor a další nesklízené plochy</v>
      </c>
      <c r="AV78" s="231">
        <f>C78</f>
        <v>0</v>
      </c>
      <c r="AX78" s="229"/>
      <c r="AY78" s="229"/>
      <c r="AZ78" s="229"/>
    </row>
    <row r="79" spans="1:57" s="4" customFormat="1" ht="14.25" customHeight="1" thickBot="1" x14ac:dyDescent="0.3">
      <c r="A79" s="262"/>
      <c r="B79" s="560" t="s">
        <v>296</v>
      </c>
      <c r="C79" s="561"/>
      <c r="D79" s="263">
        <f>(SUM(D10:D78))-D57-D62</f>
        <v>0</v>
      </c>
      <c r="E79" s="264"/>
      <c r="F79" s="265"/>
      <c r="G79" s="265"/>
      <c r="H79" s="263">
        <f>(SUM(H10:H77))</f>
        <v>0</v>
      </c>
      <c r="I79" s="263"/>
      <c r="J79" s="266"/>
      <c r="K79" s="267"/>
      <c r="L79" s="263"/>
      <c r="M79" s="268"/>
      <c r="N79" s="269"/>
      <c r="O79" s="263">
        <f>(SUM(O10:O77))-O29-O30-O31</f>
        <v>0</v>
      </c>
      <c r="P79" s="270"/>
      <c r="Q79" s="271"/>
      <c r="R79" s="271"/>
      <c r="S79" s="271"/>
      <c r="T79" s="271"/>
      <c r="U79" s="271"/>
      <c r="V79" s="271"/>
      <c r="W79" s="271"/>
      <c r="X79" s="271"/>
      <c r="Y79" s="272"/>
      <c r="Z79" s="272"/>
      <c r="AA79" s="272"/>
      <c r="AB79" s="272"/>
      <c r="AC79" s="272"/>
      <c r="AE79" s="273"/>
      <c r="AF79" s="274"/>
      <c r="AG79" s="274"/>
      <c r="AH79" s="275"/>
      <c r="AI79" s="274"/>
      <c r="AJ79" s="273">
        <f>SUM(AJ23:AJ76)+AG54</f>
        <v>0</v>
      </c>
      <c r="AL79" s="276">
        <f t="shared" ref="AL79:AQ79" si="33">SUM(AL10:AL77)</f>
        <v>0</v>
      </c>
      <c r="AM79" s="276">
        <f t="shared" si="33"/>
        <v>0</v>
      </c>
      <c r="AN79" s="276">
        <f t="shared" si="33"/>
        <v>0</v>
      </c>
      <c r="AO79" s="276">
        <f t="shared" si="33"/>
        <v>0</v>
      </c>
      <c r="AP79" s="276">
        <f t="shared" si="33"/>
        <v>0</v>
      </c>
      <c r="AQ79" s="276">
        <f t="shared" si="33"/>
        <v>0</v>
      </c>
      <c r="AR79" s="273">
        <f t="shared" si="32"/>
        <v>0</v>
      </c>
      <c r="AS79" s="273">
        <f t="shared" si="32"/>
        <v>0</v>
      </c>
      <c r="AT79" s="273">
        <f t="shared" si="32"/>
        <v>0</v>
      </c>
      <c r="AU79" s="231" t="str">
        <f t="shared" si="28"/>
        <v>Plocha plodin (včetně překryvů)</v>
      </c>
      <c r="AV79" s="277"/>
      <c r="AX79" s="275"/>
      <c r="AY79" s="275"/>
      <c r="AZ79" s="275"/>
    </row>
    <row r="80" spans="1:57" ht="15.75" thickBot="1" x14ac:dyDescent="0.3">
      <c r="A80" s="556" t="s">
        <v>332</v>
      </c>
      <c r="B80" s="556"/>
      <c r="C80" s="557"/>
      <c r="D80" s="374">
        <f>D79-D4+0.000000000001</f>
        <v>9.9999999999999998E-13</v>
      </c>
      <c r="R80" s="194"/>
      <c r="AH80" s="1" t="s">
        <v>248</v>
      </c>
      <c r="AJ80" s="311">
        <f>IF(D4=0,0,AJ79/D4)</f>
        <v>0</v>
      </c>
      <c r="AR80" s="278">
        <f>IF($D$4=0,0,AR79/$D$4)</f>
        <v>0</v>
      </c>
      <c r="AS80" s="278">
        <f>IF($D$4=0,0,AS79/$D$4)</f>
        <v>0</v>
      </c>
      <c r="AT80" s="278">
        <f>IF($D$4=0,0,AT79/$D$4)</f>
        <v>0</v>
      </c>
      <c r="AU80" s="1" t="s">
        <v>248</v>
      </c>
    </row>
    <row r="81" spans="1:25" x14ac:dyDescent="0.25">
      <c r="A81" s="431" t="s">
        <v>418</v>
      </c>
      <c r="C81" s="444"/>
    </row>
    <row r="83" spans="1:25" x14ac:dyDescent="0.25">
      <c r="F83" s="279"/>
      <c r="G83" s="279"/>
      <c r="Y83" s="280"/>
    </row>
  </sheetData>
  <sheetProtection algorithmName="SHA-512" hashValue="Et/92kugR2+Ke7N9/+d7cnex5MPd7aUbJ6F7DJtBNtz3FFajh5HpwlWrMGyALyMD6ZdWjSC1Bs+7LKAKzREoVw==" saltValue="z3VmKKrJfTd5/s+HzGGryA==" spinCount="100000" sheet="1" objects="1" scenarios="1" formatCells="0" formatColumns="0" formatRows="0" selectLockedCells="1"/>
  <mergeCells count="60">
    <mergeCell ref="B10:B11"/>
    <mergeCell ref="E7:G7"/>
    <mergeCell ref="A80:C80"/>
    <mergeCell ref="A10:A11"/>
    <mergeCell ref="A15:A16"/>
    <mergeCell ref="A27:A28"/>
    <mergeCell ref="B15:B16"/>
    <mergeCell ref="B27:B28"/>
    <mergeCell ref="B74:B75"/>
    <mergeCell ref="B79:C79"/>
    <mergeCell ref="AU74:AU75"/>
    <mergeCell ref="AG54:AG56"/>
    <mergeCell ref="AE54:AE56"/>
    <mergeCell ref="AI54:AI56"/>
    <mergeCell ref="R8:R9"/>
    <mergeCell ref="AU10:AU11"/>
    <mergeCell ref="AU15:AU16"/>
    <mergeCell ref="AU27:AU28"/>
    <mergeCell ref="AF54:AF56"/>
    <mergeCell ref="AJ54:AJ56"/>
    <mergeCell ref="AH54:AH56"/>
    <mergeCell ref="AR8:AT8"/>
    <mergeCell ref="B9:C9"/>
    <mergeCell ref="Q7:X7"/>
    <mergeCell ref="Y7:AC7"/>
    <mergeCell ref="S8:U8"/>
    <mergeCell ref="AE7:AJ7"/>
    <mergeCell ref="A7:D8"/>
    <mergeCell ref="AA8:AC8"/>
    <mergeCell ref="H8:N8"/>
    <mergeCell ref="Z8:Z9"/>
    <mergeCell ref="V8:X8"/>
    <mergeCell ref="Y8:Y9"/>
    <mergeCell ref="AH8:AJ8"/>
    <mergeCell ref="M9:N9"/>
    <mergeCell ref="A2:D2"/>
    <mergeCell ref="A3:D3"/>
    <mergeCell ref="A5:D5"/>
    <mergeCell ref="E8:G8"/>
    <mergeCell ref="A6:C6"/>
    <mergeCell ref="A4:B4"/>
    <mergeCell ref="Y6:AC6"/>
    <mergeCell ref="E1:F1"/>
    <mergeCell ref="P8:P9"/>
    <mergeCell ref="H7:P7"/>
    <mergeCell ref="Q8:Q9"/>
    <mergeCell ref="J9:K9"/>
    <mergeCell ref="Q6:X6"/>
    <mergeCell ref="G2:M2"/>
    <mergeCell ref="G3:M3"/>
    <mergeCell ref="O8:O9"/>
    <mergeCell ref="AX7:AZ8"/>
    <mergeCell ref="AE8:AG8"/>
    <mergeCell ref="AH6:AJ6"/>
    <mergeCell ref="AL8:AN8"/>
    <mergeCell ref="AO8:AQ8"/>
    <mergeCell ref="AL6:AN6"/>
    <mergeCell ref="AL7:AT7"/>
    <mergeCell ref="AR6:AT6"/>
    <mergeCell ref="AO6:AQ6"/>
  </mergeCells>
  <conditionalFormatting sqref="D80">
    <cfRule type="cellIs" dxfId="13" priority="11" stopIfTrue="1" operator="lessThan">
      <formula>0</formula>
    </cfRule>
  </conditionalFormatting>
  <conditionalFormatting sqref="O10:O26">
    <cfRule type="cellIs" dxfId="12" priority="32" stopIfTrue="1" operator="lessThan">
      <formula>0</formula>
    </cfRule>
  </conditionalFormatting>
  <conditionalFormatting sqref="O29:O40">
    <cfRule type="cellIs" dxfId="11" priority="31" stopIfTrue="1" operator="lessThan">
      <formula>0</formula>
    </cfRule>
  </conditionalFormatting>
  <conditionalFormatting sqref="O57 O62">
    <cfRule type="cellIs" dxfId="10" priority="3" stopIfTrue="1" operator="lessThan">
      <formula>0</formula>
    </cfRule>
  </conditionalFormatting>
  <conditionalFormatting sqref="P10:P26">
    <cfRule type="cellIs" dxfId="9" priority="29" stopIfTrue="1" operator="equal">
      <formula>"!"</formula>
    </cfRule>
  </conditionalFormatting>
  <conditionalFormatting sqref="P29:P40">
    <cfRule type="cellIs" dxfId="8" priority="9" stopIfTrue="1" operator="equal">
      <formula>"!"</formula>
    </cfRule>
  </conditionalFormatting>
  <conditionalFormatting sqref="P57 P62">
    <cfRule type="cellIs" dxfId="7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M10:M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EA43-9EBD-42D2-8680-597C8955EFD2}">
  <sheetPr>
    <tabColor theme="4" tint="0.79998168889431442"/>
  </sheetPr>
  <dimension ref="A1:L33"/>
  <sheetViews>
    <sheetView zoomScale="90" zoomScaleNormal="90" workbookViewId="0">
      <selection activeCell="A3" sqref="A3:G3"/>
    </sheetView>
  </sheetViews>
  <sheetFormatPr defaultRowHeight="15" x14ac:dyDescent="0.25"/>
  <cols>
    <col min="1" max="1" width="17.140625" customWidth="1"/>
    <col min="2" max="7" width="15.140625" customWidth="1"/>
    <col min="9" max="9" width="11.42578125" hidden="1" customWidth="1"/>
  </cols>
  <sheetData>
    <row r="1" spans="1:12" ht="18.75" x14ac:dyDescent="0.25">
      <c r="A1" s="565" t="s">
        <v>401</v>
      </c>
      <c r="B1" s="565"/>
      <c r="C1" s="565"/>
      <c r="D1" s="565"/>
      <c r="E1" s="565"/>
      <c r="F1" s="565"/>
      <c r="G1" s="565"/>
    </row>
    <row r="2" spans="1:12" x14ac:dyDescent="0.25">
      <c r="A2" s="566" t="s">
        <v>400</v>
      </c>
      <c r="B2" s="566"/>
      <c r="C2" s="566"/>
      <c r="D2" s="566"/>
      <c r="E2" s="566"/>
      <c r="F2" s="566"/>
      <c r="G2" s="566"/>
    </row>
    <row r="3" spans="1:12" ht="29.25" customHeight="1" x14ac:dyDescent="0.25">
      <c r="A3" s="567" t="s">
        <v>433</v>
      </c>
      <c r="B3" s="567"/>
      <c r="C3" s="567"/>
      <c r="D3" s="567"/>
      <c r="E3" s="567"/>
      <c r="F3" s="567"/>
      <c r="G3" s="567"/>
    </row>
    <row r="5" spans="1:12" x14ac:dyDescent="0.25">
      <c r="A5" s="569" t="s">
        <v>356</v>
      </c>
      <c r="B5" s="570"/>
      <c r="C5" s="570"/>
      <c r="D5" s="570"/>
      <c r="E5" s="570"/>
      <c r="F5" s="570"/>
      <c r="G5" s="571"/>
      <c r="H5" s="194"/>
      <c r="I5" s="194"/>
      <c r="J5" s="194"/>
      <c r="K5" s="194"/>
      <c r="L5" s="194"/>
    </row>
    <row r="6" spans="1:12" x14ac:dyDescent="0.25">
      <c r="A6" s="569" t="s">
        <v>413</v>
      </c>
      <c r="B6" s="570"/>
      <c r="C6" s="570"/>
      <c r="D6" s="570"/>
      <c r="E6" s="570"/>
      <c r="F6" s="570"/>
      <c r="G6" s="571"/>
      <c r="H6" s="194"/>
      <c r="I6" s="194"/>
      <c r="J6" s="194"/>
      <c r="K6" s="194"/>
      <c r="L6" s="194"/>
    </row>
    <row r="7" spans="1:12" ht="15" customHeight="1" thickBot="1" x14ac:dyDescent="0.3">
      <c r="A7" s="569" t="s">
        <v>390</v>
      </c>
      <c r="B7" s="571"/>
      <c r="C7" s="417" t="s">
        <v>3</v>
      </c>
      <c r="D7" s="417" t="s">
        <v>357</v>
      </c>
      <c r="E7" s="417" t="s">
        <v>358</v>
      </c>
      <c r="F7" s="417" t="s">
        <v>359</v>
      </c>
      <c r="G7" s="417" t="s">
        <v>360</v>
      </c>
      <c r="H7" s="194"/>
      <c r="I7" s="194"/>
      <c r="J7" s="194"/>
      <c r="K7" s="194"/>
      <c r="L7" s="194"/>
    </row>
    <row r="8" spans="1:12" ht="15.75" thickBot="1" x14ac:dyDescent="0.3">
      <c r="A8" s="418" t="s">
        <v>403</v>
      </c>
      <c r="B8" s="423">
        <f>SUM(C8:G8)</f>
        <v>0</v>
      </c>
      <c r="C8" s="488"/>
      <c r="D8" s="489"/>
      <c r="E8" s="489"/>
      <c r="F8" s="489"/>
      <c r="G8" s="490"/>
      <c r="H8" s="425" t="s">
        <v>434</v>
      </c>
      <c r="I8" s="194"/>
      <c r="J8" s="194"/>
      <c r="K8" s="194"/>
      <c r="L8" s="194"/>
    </row>
    <row r="9" spans="1:12" x14ac:dyDescent="0.25">
      <c r="A9" s="419" t="s">
        <v>402</v>
      </c>
      <c r="B9" s="422" t="str">
        <f t="shared" ref="B9:G9" si="0">IF($B8=0,"",B8/$B8)</f>
        <v/>
      </c>
      <c r="C9" s="421" t="str">
        <f t="shared" si="0"/>
        <v/>
      </c>
      <c r="D9" s="421" t="str">
        <f t="shared" si="0"/>
        <v/>
      </c>
      <c r="E9" s="421" t="str">
        <f t="shared" si="0"/>
        <v/>
      </c>
      <c r="F9" s="421" t="str">
        <f t="shared" si="0"/>
        <v/>
      </c>
      <c r="G9" s="421" t="str">
        <f t="shared" si="0"/>
        <v/>
      </c>
      <c r="H9" s="470" t="s">
        <v>421</v>
      </c>
      <c r="I9" s="194"/>
      <c r="J9" s="194"/>
      <c r="K9" s="194"/>
      <c r="L9" s="194"/>
    </row>
    <row r="10" spans="1:12" ht="12.75" customHeight="1" x14ac:dyDescent="0.25">
      <c r="A10" s="1"/>
    </row>
    <row r="11" spans="1:12" ht="18.75" customHeight="1" x14ac:dyDescent="0.25">
      <c r="A11" s="572" t="s">
        <v>407</v>
      </c>
      <c r="B11" s="572"/>
      <c r="C11" s="572"/>
      <c r="D11" s="572"/>
      <c r="E11" s="572"/>
      <c r="F11" s="572"/>
      <c r="G11" s="572"/>
    </row>
    <row r="12" spans="1:12" ht="18.75" customHeight="1" x14ac:dyDescent="0.25">
      <c r="A12" s="573" t="s">
        <v>340</v>
      </c>
      <c r="B12" s="573"/>
      <c r="C12" s="573"/>
      <c r="D12" s="573"/>
      <c r="E12" s="573"/>
      <c r="F12" s="573"/>
      <c r="G12" s="395" t="s">
        <v>204</v>
      </c>
    </row>
    <row r="13" spans="1:12" ht="18.75" customHeight="1" x14ac:dyDescent="0.25">
      <c r="A13" s="568" t="s">
        <v>361</v>
      </c>
      <c r="B13" s="568"/>
      <c r="C13" s="568"/>
      <c r="D13" s="568"/>
      <c r="E13" s="568"/>
      <c r="F13" s="568"/>
      <c r="G13" s="396">
        <f>IF('Plodiny 2024'!D6=0,'Plodiny 2024'!D4,'Plodiny 2024'!D6)</f>
        <v>0</v>
      </c>
      <c r="H13" s="5" t="s">
        <v>404</v>
      </c>
    </row>
    <row r="14" spans="1:12" ht="14.25" customHeight="1" x14ac:dyDescent="0.25">
      <c r="A14" s="1"/>
      <c r="G14" s="469" t="str">
        <f>'Bilance P'!H15</f>
        <v/>
      </c>
    </row>
    <row r="15" spans="1:12" ht="14.25" customHeight="1" x14ac:dyDescent="0.25">
      <c r="A15" s="414" t="s">
        <v>408</v>
      </c>
      <c r="D15" s="416"/>
      <c r="E15" s="416"/>
      <c r="F15" s="391"/>
      <c r="G15" s="391"/>
    </row>
    <row r="16" spans="1:12" ht="27.75" customHeight="1" x14ac:dyDescent="0.25">
      <c r="A16" s="562" t="s">
        <v>365</v>
      </c>
      <c r="B16" s="562"/>
      <c r="C16" s="562"/>
      <c r="D16" s="562"/>
      <c r="E16" s="562"/>
      <c r="F16" s="381" t="s">
        <v>379</v>
      </c>
      <c r="G16" s="381" t="s">
        <v>344</v>
      </c>
      <c r="I16" s="394" t="s">
        <v>345</v>
      </c>
    </row>
    <row r="17" spans="1:9" ht="14.25" customHeight="1" x14ac:dyDescent="0.25">
      <c r="A17" s="563" t="s">
        <v>383</v>
      </c>
      <c r="B17" s="563"/>
      <c r="C17" s="563"/>
      <c r="D17" s="563"/>
      <c r="E17" s="563"/>
      <c r="F17" s="420">
        <f>C8</f>
        <v>0</v>
      </c>
      <c r="G17" s="375">
        <v>1.5</v>
      </c>
      <c r="I17" s="384">
        <f t="shared" ref="I17:I22" si="1">F17*G17</f>
        <v>0</v>
      </c>
    </row>
    <row r="18" spans="1:9" ht="14.25" customHeight="1" x14ac:dyDescent="0.25">
      <c r="A18" s="563" t="s">
        <v>384</v>
      </c>
      <c r="B18" s="563"/>
      <c r="C18" s="563"/>
      <c r="D18" s="563"/>
      <c r="E18" s="563"/>
      <c r="F18" s="420">
        <f>D8</f>
        <v>0</v>
      </c>
      <c r="G18" s="375">
        <v>1</v>
      </c>
      <c r="I18" s="384">
        <f t="shared" si="1"/>
        <v>0</v>
      </c>
    </row>
    <row r="19" spans="1:9" ht="14.25" customHeight="1" x14ac:dyDescent="0.25">
      <c r="A19" s="563" t="s">
        <v>385</v>
      </c>
      <c r="B19" s="563"/>
      <c r="C19" s="563"/>
      <c r="D19" s="563"/>
      <c r="E19" s="563"/>
      <c r="F19" s="420">
        <f>E8</f>
        <v>0</v>
      </c>
      <c r="G19" s="375">
        <v>0.5</v>
      </c>
      <c r="I19" s="384">
        <f t="shared" si="1"/>
        <v>0</v>
      </c>
    </row>
    <row r="20" spans="1:9" ht="14.25" customHeight="1" x14ac:dyDescent="0.25">
      <c r="A20" s="563" t="s">
        <v>386</v>
      </c>
      <c r="B20" s="563"/>
      <c r="C20" s="563"/>
      <c r="D20" s="563"/>
      <c r="E20" s="563"/>
      <c r="F20" s="420">
        <f>F8</f>
        <v>0</v>
      </c>
      <c r="G20" s="375">
        <v>0</v>
      </c>
      <c r="I20" s="384">
        <f t="shared" si="1"/>
        <v>0</v>
      </c>
    </row>
    <row r="21" spans="1:9" ht="14.25" customHeight="1" x14ac:dyDescent="0.25">
      <c r="A21" s="563" t="s">
        <v>387</v>
      </c>
      <c r="B21" s="563"/>
      <c r="C21" s="563"/>
      <c r="D21" s="563"/>
      <c r="E21" s="563"/>
      <c r="F21" s="420">
        <f>G8</f>
        <v>0</v>
      </c>
      <c r="G21" s="375">
        <v>0</v>
      </c>
      <c r="I21" s="384">
        <f t="shared" si="1"/>
        <v>0</v>
      </c>
    </row>
    <row r="22" spans="1:9" ht="14.25" customHeight="1" x14ac:dyDescent="0.25">
      <c r="A22" s="564" t="s">
        <v>346</v>
      </c>
      <c r="B22" s="564"/>
      <c r="C22" s="564"/>
      <c r="D22" s="564"/>
      <c r="E22" s="564"/>
      <c r="F22" s="375">
        <f>G13-(F17+F18+F19+F20+F21)</f>
        <v>0</v>
      </c>
      <c r="G22" s="375">
        <v>1</v>
      </c>
      <c r="I22" s="384">
        <f t="shared" si="1"/>
        <v>0</v>
      </c>
    </row>
    <row r="23" spans="1:9" ht="18.75" customHeight="1" x14ac:dyDescent="0.25">
      <c r="A23" s="562" t="s">
        <v>366</v>
      </c>
      <c r="B23" s="562"/>
      <c r="C23" s="562"/>
      <c r="D23" s="562"/>
      <c r="E23" s="562"/>
      <c r="F23" s="383">
        <f>SUM(F17:F22)</f>
        <v>0</v>
      </c>
      <c r="G23" s="424" t="str">
        <f>IF(F23=0,"",I23/F23)</f>
        <v/>
      </c>
      <c r="I23" s="385">
        <f>SUM(I17:I22)</f>
        <v>0</v>
      </c>
    </row>
    <row r="25" spans="1:9" hidden="1" x14ac:dyDescent="0.25"/>
    <row r="26" spans="1:9" hidden="1" x14ac:dyDescent="0.25"/>
    <row r="27" spans="1:9" hidden="1" x14ac:dyDescent="0.25"/>
    <row r="28" spans="1:9" hidden="1" x14ac:dyDescent="0.25"/>
    <row r="29" spans="1:9" hidden="1" x14ac:dyDescent="0.25"/>
    <row r="30" spans="1:9" ht="44.25" hidden="1" customHeight="1" x14ac:dyDescent="0.25">
      <c r="A30" s="390"/>
      <c r="B30" s="390"/>
      <c r="C30" s="390"/>
      <c r="D30" s="390"/>
      <c r="E30" s="390"/>
      <c r="F30" s="390"/>
      <c r="G30" s="390"/>
    </row>
    <row r="31" spans="1:9" hidden="1" x14ac:dyDescent="0.25"/>
    <row r="32" spans="1:9" hidden="1" x14ac:dyDescent="0.25"/>
    <row r="33" hidden="1" x14ac:dyDescent="0.25"/>
  </sheetData>
  <sheetProtection algorithmName="SHA-512" hashValue="a4DCOQjdBOw3GEKzLqjXPIvbUXK4MlVR/8LWOTpbASzO8KZc1E1ykfOvaN+paNCui2NlKG13UI2yHL2QgWBmEg==" saltValue="c46ipp8MxtF80LVkAcB0IQ==" spinCount="100000" sheet="1" objects="1" scenarios="1" formatCells="0" formatColumns="0" formatRows="0"/>
  <mergeCells count="17">
    <mergeCell ref="A1:G1"/>
    <mergeCell ref="A2:G2"/>
    <mergeCell ref="A3:G3"/>
    <mergeCell ref="A13:F13"/>
    <mergeCell ref="A16:E16"/>
    <mergeCell ref="A5:G5"/>
    <mergeCell ref="A6:G6"/>
    <mergeCell ref="A7:B7"/>
    <mergeCell ref="A11:G11"/>
    <mergeCell ref="A12:F12"/>
    <mergeCell ref="A23:E23"/>
    <mergeCell ref="A17:E17"/>
    <mergeCell ref="A18:E18"/>
    <mergeCell ref="A19:E19"/>
    <mergeCell ref="A20:E20"/>
    <mergeCell ref="A21:E21"/>
    <mergeCell ref="A22:E22"/>
  </mergeCells>
  <conditionalFormatting sqref="G23">
    <cfRule type="cellIs" dxfId="6" priority="3" stopIfTrue="1" operator="lessThan">
      <formula>0.3</formula>
    </cfRule>
    <cfRule type="cellIs" dxfId="5" priority="5" operator="lessThan">
      <formula>0.3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1F1F-68AF-4828-977E-26E2B139A50D}">
  <sheetPr>
    <tabColor theme="3" tint="0.59999389629810485"/>
  </sheetPr>
  <dimension ref="A1:BH126"/>
  <sheetViews>
    <sheetView showGridLines="0" showZeros="0" zoomScale="90" zoomScaleNormal="90" workbookViewId="0">
      <pane ySplit="5" topLeftCell="A32" activePane="bottomLeft" state="frozen"/>
      <selection pane="bottomLeft" activeCell="B33" sqref="B33"/>
    </sheetView>
  </sheetViews>
  <sheetFormatPr defaultRowHeight="15" x14ac:dyDescent="0.25"/>
  <cols>
    <col min="1" max="1" width="62.85546875" customWidth="1"/>
    <col min="2" max="2" width="20.5703125" customWidth="1"/>
    <col min="3" max="6" width="18.42578125" hidden="1" customWidth="1"/>
    <col min="7" max="7" width="22.42578125" hidden="1" customWidth="1"/>
    <col min="8" max="8" width="9.42578125" hidden="1" customWidth="1"/>
    <col min="9" max="9" width="33.28515625" customWidth="1"/>
    <col min="10" max="13" width="9.42578125" hidden="1" customWidth="1"/>
    <col min="14" max="14" width="42.28515625" customWidth="1"/>
    <col min="15" max="44" width="8.7109375" hidden="1" customWidth="1"/>
    <col min="45" max="45" width="3" hidden="1" customWidth="1"/>
    <col min="46" max="60" width="9.140625" hidden="1" customWidth="1"/>
    <col min="61" max="61" width="0" hidden="1" customWidth="1"/>
  </cols>
  <sheetData>
    <row r="1" spans="1:51" ht="6.75" customHeight="1" x14ac:dyDescent="0.25">
      <c r="A1" s="14"/>
      <c r="B1" s="15"/>
      <c r="C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 t="s">
        <v>311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</row>
    <row r="2" spans="1:51" ht="15.75" customHeight="1" x14ac:dyDescent="0.25">
      <c r="A2" s="439" t="s">
        <v>297</v>
      </c>
      <c r="B2" s="439" t="str">
        <f>'Plodiny 2024'!G4</f>
        <v>2024/2025</v>
      </c>
      <c r="E2" s="15"/>
      <c r="F2" s="15"/>
      <c r="G2" s="14" t="s">
        <v>298</v>
      </c>
      <c r="H2" s="15"/>
      <c r="I2" s="15"/>
      <c r="J2" s="15"/>
      <c r="K2" s="15"/>
      <c r="L2" s="15"/>
      <c r="M2" s="15"/>
      <c r="N2" s="15"/>
      <c r="O2" s="1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51" ht="20.25" customHeight="1" x14ac:dyDescent="0.25">
      <c r="A3" s="576" t="s">
        <v>41</v>
      </c>
      <c r="B3" s="580" t="s">
        <v>388</v>
      </c>
      <c r="C3" s="354"/>
      <c r="D3" s="582" t="s">
        <v>312</v>
      </c>
      <c r="E3" s="354"/>
      <c r="F3" s="574" t="s">
        <v>260</v>
      </c>
      <c r="G3" s="578" t="s">
        <v>269</v>
      </c>
      <c r="H3" s="577" t="s">
        <v>40</v>
      </c>
      <c r="I3" s="577"/>
      <c r="J3" s="577"/>
      <c r="K3" s="577"/>
      <c r="L3" s="577"/>
      <c r="M3" s="577"/>
      <c r="N3" s="316"/>
      <c r="O3" s="588" t="s">
        <v>226</v>
      </c>
      <c r="P3" s="588"/>
      <c r="Q3" s="588"/>
      <c r="R3" s="588"/>
      <c r="S3" s="588"/>
      <c r="T3" s="588"/>
      <c r="U3" s="588" t="s">
        <v>228</v>
      </c>
      <c r="V3" s="588"/>
      <c r="W3" s="588"/>
      <c r="X3" s="588"/>
      <c r="Y3" s="588"/>
      <c r="Z3" s="588"/>
      <c r="AA3" s="589" t="s">
        <v>224</v>
      </c>
      <c r="AB3" s="589"/>
      <c r="AC3" s="589"/>
      <c r="AD3" s="589"/>
      <c r="AE3" s="589"/>
      <c r="AF3" s="589"/>
      <c r="AG3" s="589" t="s">
        <v>225</v>
      </c>
      <c r="AH3" s="589"/>
      <c r="AI3" s="589"/>
      <c r="AJ3" s="589"/>
      <c r="AK3" s="589"/>
      <c r="AL3" s="589"/>
      <c r="AM3" s="587" t="s">
        <v>136</v>
      </c>
      <c r="AN3" s="587"/>
      <c r="AO3" s="587"/>
      <c r="AP3" s="587"/>
      <c r="AQ3" s="587"/>
      <c r="AR3" s="587"/>
      <c r="AS3" s="15"/>
      <c r="AT3" s="312"/>
      <c r="AU3" s="15"/>
      <c r="AV3" s="15"/>
      <c r="AW3" s="15"/>
      <c r="AX3" s="15"/>
      <c r="AY3" s="15"/>
    </row>
    <row r="4" spans="1:51" ht="20.25" customHeight="1" x14ac:dyDescent="0.25">
      <c r="A4" s="576"/>
      <c r="B4" s="581"/>
      <c r="C4" s="282" t="s">
        <v>305</v>
      </c>
      <c r="D4" s="583"/>
      <c r="E4" s="282" t="s">
        <v>306</v>
      </c>
      <c r="F4" s="575"/>
      <c r="G4" s="579"/>
      <c r="H4" s="18" t="s">
        <v>3</v>
      </c>
      <c r="I4" s="18" t="s">
        <v>42</v>
      </c>
      <c r="J4" s="18" t="s">
        <v>43</v>
      </c>
      <c r="K4" s="18" t="s">
        <v>13</v>
      </c>
      <c r="L4" s="18" t="s">
        <v>14</v>
      </c>
      <c r="M4" s="18" t="s">
        <v>12</v>
      </c>
      <c r="N4" s="317"/>
      <c r="O4" s="19" t="s">
        <v>3</v>
      </c>
      <c r="P4" s="20" t="s">
        <v>42</v>
      </c>
      <c r="Q4" s="20" t="s">
        <v>43</v>
      </c>
      <c r="R4" s="20" t="s">
        <v>13</v>
      </c>
      <c r="S4" s="20" t="s">
        <v>14</v>
      </c>
      <c r="T4" s="20" t="s">
        <v>12</v>
      </c>
      <c r="U4" s="19" t="s">
        <v>3</v>
      </c>
      <c r="V4" s="20" t="s">
        <v>42</v>
      </c>
      <c r="W4" s="20" t="s">
        <v>43</v>
      </c>
      <c r="X4" s="20" t="s">
        <v>13</v>
      </c>
      <c r="Y4" s="20" t="s">
        <v>14</v>
      </c>
      <c r="Z4" s="20" t="s">
        <v>12</v>
      </c>
      <c r="AA4" s="21" t="s">
        <v>3</v>
      </c>
      <c r="AB4" s="21" t="s">
        <v>42</v>
      </c>
      <c r="AC4" s="21" t="s">
        <v>43</v>
      </c>
      <c r="AD4" s="21" t="s">
        <v>13</v>
      </c>
      <c r="AE4" s="21" t="s">
        <v>14</v>
      </c>
      <c r="AF4" s="21" t="s">
        <v>12</v>
      </c>
      <c r="AG4" s="21" t="s">
        <v>3</v>
      </c>
      <c r="AH4" s="21" t="s">
        <v>42</v>
      </c>
      <c r="AI4" s="21" t="s">
        <v>43</v>
      </c>
      <c r="AJ4" s="21" t="s">
        <v>13</v>
      </c>
      <c r="AK4" s="21" t="s">
        <v>14</v>
      </c>
      <c r="AL4" s="21" t="s">
        <v>12</v>
      </c>
      <c r="AM4" s="22" t="s">
        <v>3</v>
      </c>
      <c r="AN4" s="22" t="s">
        <v>127</v>
      </c>
      <c r="AO4" s="22" t="s">
        <v>128</v>
      </c>
      <c r="AP4" s="23" t="s">
        <v>13</v>
      </c>
      <c r="AQ4" s="23" t="s">
        <v>14</v>
      </c>
      <c r="AR4" s="23" t="s">
        <v>12</v>
      </c>
      <c r="AS4" s="15"/>
      <c r="AT4" s="313"/>
      <c r="AU4" s="313"/>
      <c r="AV4" s="313"/>
      <c r="AW4" s="313"/>
      <c r="AX4" s="313"/>
      <c r="AY4" s="313"/>
    </row>
    <row r="5" spans="1:51" ht="20.25" customHeight="1" x14ac:dyDescent="0.25">
      <c r="A5" s="576"/>
      <c r="B5" s="440" t="s">
        <v>215</v>
      </c>
      <c r="C5" s="173" t="s">
        <v>215</v>
      </c>
      <c r="D5" s="173" t="s">
        <v>215</v>
      </c>
      <c r="E5" s="173" t="s">
        <v>215</v>
      </c>
      <c r="F5" s="174" t="s">
        <v>215</v>
      </c>
      <c r="G5" s="328" t="s">
        <v>215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317"/>
      <c r="O5" s="181" t="s">
        <v>39</v>
      </c>
      <c r="P5" s="171" t="s">
        <v>39</v>
      </c>
      <c r="Q5" s="171" t="s">
        <v>39</v>
      </c>
      <c r="R5" s="171" t="s">
        <v>39</v>
      </c>
      <c r="S5" s="171" t="s">
        <v>39</v>
      </c>
      <c r="T5" s="171" t="s">
        <v>39</v>
      </c>
      <c r="U5" s="181" t="s">
        <v>39</v>
      </c>
      <c r="V5" s="171" t="s">
        <v>39</v>
      </c>
      <c r="W5" s="171" t="s">
        <v>39</v>
      </c>
      <c r="X5" s="171" t="s">
        <v>39</v>
      </c>
      <c r="Y5" s="171" t="s">
        <v>39</v>
      </c>
      <c r="Z5" s="171" t="s">
        <v>39</v>
      </c>
      <c r="AA5" s="170" t="s">
        <v>39</v>
      </c>
      <c r="AB5" s="170" t="s">
        <v>39</v>
      </c>
      <c r="AC5" s="170" t="s">
        <v>39</v>
      </c>
      <c r="AD5" s="170" t="s">
        <v>39</v>
      </c>
      <c r="AE5" s="170" t="s">
        <v>39</v>
      </c>
      <c r="AF5" s="170" t="s">
        <v>39</v>
      </c>
      <c r="AG5" s="170" t="s">
        <v>39</v>
      </c>
      <c r="AH5" s="170" t="s">
        <v>39</v>
      </c>
      <c r="AI5" s="170" t="s">
        <v>39</v>
      </c>
      <c r="AJ5" s="170" t="s">
        <v>39</v>
      </c>
      <c r="AK5" s="170" t="s">
        <v>39</v>
      </c>
      <c r="AL5" s="170" t="s">
        <v>39</v>
      </c>
      <c r="AM5" s="180" t="s">
        <v>39</v>
      </c>
      <c r="AN5" s="180" t="s">
        <v>39</v>
      </c>
      <c r="AO5" s="180" t="s">
        <v>39</v>
      </c>
      <c r="AP5" s="172" t="s">
        <v>39</v>
      </c>
      <c r="AQ5" s="172" t="s">
        <v>39</v>
      </c>
      <c r="AR5" s="172" t="s">
        <v>39</v>
      </c>
      <c r="AS5" s="15"/>
      <c r="AT5" s="17"/>
      <c r="AU5" s="17"/>
      <c r="AV5" s="17"/>
      <c r="AW5" s="17"/>
      <c r="AX5" s="17"/>
      <c r="AY5" s="17"/>
    </row>
    <row r="6" spans="1:51" ht="16.5" hidden="1" customHeight="1" x14ac:dyDescent="0.25">
      <c r="A6" s="25" t="s">
        <v>32</v>
      </c>
      <c r="B6" s="26"/>
      <c r="C6" s="175"/>
      <c r="D6" s="26"/>
      <c r="E6" s="175"/>
      <c r="F6" s="26"/>
      <c r="G6" s="27"/>
      <c r="H6" s="326"/>
      <c r="I6" s="326"/>
      <c r="J6" s="326"/>
      <c r="K6" s="326"/>
      <c r="L6" s="326"/>
      <c r="M6" s="326"/>
      <c r="N6" s="15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29"/>
      <c r="AN6" s="29"/>
      <c r="AO6" s="29"/>
      <c r="AP6" s="29"/>
      <c r="AQ6" s="29"/>
      <c r="AR6" s="29"/>
      <c r="AS6" s="15"/>
      <c r="AT6" s="17"/>
      <c r="AU6" s="17"/>
      <c r="AV6" s="17"/>
      <c r="AW6" s="17"/>
      <c r="AX6" s="17"/>
      <c r="AY6" s="17"/>
    </row>
    <row r="7" spans="1:51" ht="16.5" hidden="1" customHeight="1" x14ac:dyDescent="0.25">
      <c r="A7" s="339" t="s">
        <v>29</v>
      </c>
      <c r="B7" s="84"/>
      <c r="C7" s="355"/>
      <c r="D7" s="84"/>
      <c r="E7" s="355"/>
      <c r="F7" s="343">
        <f>B7+D7</f>
        <v>0</v>
      </c>
      <c r="G7" s="343">
        <f>SUM(B7:E7)</f>
        <v>0</v>
      </c>
      <c r="H7" s="30">
        <v>15</v>
      </c>
      <c r="I7" s="30"/>
      <c r="J7" s="30"/>
      <c r="K7" s="30"/>
      <c r="L7" s="30">
        <v>26</v>
      </c>
      <c r="M7" s="30"/>
      <c r="N7" s="318"/>
      <c r="O7" s="31">
        <f t="shared" ref="O7:T7" si="0">$B7*H7/100</f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ref="U7:U22" si="1">$D7*H7/100</f>
        <v>0</v>
      </c>
      <c r="V7" s="31">
        <f t="shared" ref="V7:V22" si="2">$D7*I7/100</f>
        <v>0</v>
      </c>
      <c r="W7" s="31">
        <f t="shared" ref="W7:W22" si="3">$D7*J7/100</f>
        <v>0</v>
      </c>
      <c r="X7" s="31">
        <f t="shared" ref="X7:X22" si="4">$D7*K7/100</f>
        <v>0</v>
      </c>
      <c r="Y7" s="31">
        <f t="shared" ref="Y7:Y22" si="5">$D7*L7/100</f>
        <v>0</v>
      </c>
      <c r="Z7" s="31">
        <f t="shared" ref="Z7:Z22" si="6">$D7*M7/100</f>
        <v>0</v>
      </c>
      <c r="AA7" s="31">
        <f t="shared" ref="AA7:AF7" si="7">$C7*H7/100</f>
        <v>0</v>
      </c>
      <c r="AB7" s="31">
        <f t="shared" si="7"/>
        <v>0</v>
      </c>
      <c r="AC7" s="31">
        <f t="shared" si="7"/>
        <v>0</v>
      </c>
      <c r="AD7" s="31">
        <f t="shared" si="7"/>
        <v>0</v>
      </c>
      <c r="AE7" s="31">
        <f t="shared" si="7"/>
        <v>0</v>
      </c>
      <c r="AF7" s="31">
        <f t="shared" si="7"/>
        <v>0</v>
      </c>
      <c r="AG7" s="31">
        <f t="shared" ref="AG7:AG22" si="8">$E7*H7/100</f>
        <v>0</v>
      </c>
      <c r="AH7" s="31">
        <f t="shared" ref="AH7:AH22" si="9">$E7*I7/100</f>
        <v>0</v>
      </c>
      <c r="AI7" s="31">
        <f t="shared" ref="AI7:AI22" si="10">$E7*J7/100</f>
        <v>0</v>
      </c>
      <c r="AJ7" s="31">
        <f t="shared" ref="AJ7:AJ22" si="11">$E7*K7/100</f>
        <v>0</v>
      </c>
      <c r="AK7" s="31">
        <f t="shared" ref="AK7:AK22" si="12">$E7*L7/100</f>
        <v>0</v>
      </c>
      <c r="AL7" s="31">
        <f t="shared" ref="AL7:AL22" si="13">$E7*M7/100</f>
        <v>0</v>
      </c>
      <c r="AM7" s="31">
        <f t="shared" ref="AM7:AM22" si="14">$G7*H7/100</f>
        <v>0</v>
      </c>
      <c r="AN7" s="31">
        <f t="shared" ref="AN7:AN22" si="15">$G7*I7/100</f>
        <v>0</v>
      </c>
      <c r="AO7" s="31">
        <f t="shared" ref="AO7:AO22" si="16">$G7*J7/100</f>
        <v>0</v>
      </c>
      <c r="AP7" s="31">
        <f t="shared" ref="AP7:AP22" si="17">$G7*K7/100</f>
        <v>0</v>
      </c>
      <c r="AQ7" s="31">
        <f t="shared" ref="AQ7:AQ22" si="18">$G7*L7/100</f>
        <v>0</v>
      </c>
      <c r="AR7" s="31">
        <f t="shared" ref="AR7:AR22" si="19">$G7*M7/100</f>
        <v>0</v>
      </c>
      <c r="AS7" s="15"/>
      <c r="AT7" s="161">
        <f t="shared" ref="AT7:AT31" si="20">O7+AA7+U7+AG7-AM7</f>
        <v>0</v>
      </c>
      <c r="AU7" s="161">
        <f t="shared" ref="AU7:AU31" si="21">P7+AB7+V7+AH7-AN7</f>
        <v>0</v>
      </c>
      <c r="AV7" s="161">
        <f t="shared" ref="AV7:AV31" si="22">Q7+AC7+W7+AI7-AO7</f>
        <v>0</v>
      </c>
      <c r="AW7" s="161">
        <f t="shared" ref="AW7:AW31" si="23">R7+AD7+X7+AJ7-AP7</f>
        <v>0</v>
      </c>
      <c r="AX7" s="161">
        <f t="shared" ref="AX7:AX31" si="24">S7+AE7+Y7+AK7-AQ7</f>
        <v>0</v>
      </c>
      <c r="AY7" s="161">
        <f t="shared" ref="AY7:AY31" si="25">T7+AF7+Z7+AL7-AR7</f>
        <v>0</v>
      </c>
    </row>
    <row r="8" spans="1:51" ht="16.5" hidden="1" customHeight="1" x14ac:dyDescent="0.25">
      <c r="A8" s="339" t="s">
        <v>64</v>
      </c>
      <c r="B8" s="84"/>
      <c r="C8" s="355"/>
      <c r="D8" s="84"/>
      <c r="E8" s="355"/>
      <c r="F8" s="343">
        <f t="shared" ref="F8:F31" si="26">B8+D8</f>
        <v>0</v>
      </c>
      <c r="G8" s="343">
        <f t="shared" ref="G8:G31" si="27">SUM(B8:E8)</f>
        <v>0</v>
      </c>
      <c r="H8" s="30">
        <v>33.5</v>
      </c>
      <c r="I8" s="30"/>
      <c r="J8" s="30"/>
      <c r="K8" s="30"/>
      <c r="L8" s="30"/>
      <c r="M8" s="30"/>
      <c r="N8" s="318"/>
      <c r="O8" s="31">
        <f t="shared" ref="O8:O31" si="28">$B8*H8/100</f>
        <v>0</v>
      </c>
      <c r="P8" s="31">
        <f t="shared" ref="P8:P31" si="29">$B8*I8/100</f>
        <v>0</v>
      </c>
      <c r="Q8" s="31">
        <f t="shared" ref="Q8:Q31" si="30">$B8*J8/100</f>
        <v>0</v>
      </c>
      <c r="R8" s="31">
        <f t="shared" ref="R8:R31" si="31">$B8*K8/100</f>
        <v>0</v>
      </c>
      <c r="S8" s="31">
        <f t="shared" ref="S8:S31" si="32">$B8*L8/100</f>
        <v>0</v>
      </c>
      <c r="T8" s="31">
        <f t="shared" ref="T8:T31" si="33">$B8*M8/100</f>
        <v>0</v>
      </c>
      <c r="U8" s="31">
        <f t="shared" si="1"/>
        <v>0</v>
      </c>
      <c r="V8" s="31">
        <f t="shared" si="2"/>
        <v>0</v>
      </c>
      <c r="W8" s="31">
        <f t="shared" si="3"/>
        <v>0</v>
      </c>
      <c r="X8" s="31">
        <f t="shared" si="4"/>
        <v>0</v>
      </c>
      <c r="Y8" s="31">
        <f t="shared" si="5"/>
        <v>0</v>
      </c>
      <c r="Z8" s="31">
        <f t="shared" si="6"/>
        <v>0</v>
      </c>
      <c r="AA8" s="31">
        <f t="shared" ref="AA8:AA31" si="34">$C8*H8/100</f>
        <v>0</v>
      </c>
      <c r="AB8" s="31">
        <f t="shared" ref="AB8:AB31" si="35">$C8*I8/100</f>
        <v>0</v>
      </c>
      <c r="AC8" s="31">
        <f t="shared" ref="AC8:AC31" si="36">$C8*J8/100</f>
        <v>0</v>
      </c>
      <c r="AD8" s="31">
        <f t="shared" ref="AD8:AD31" si="37">$C8*K8/100</f>
        <v>0</v>
      </c>
      <c r="AE8" s="31">
        <f t="shared" ref="AE8:AE31" si="38">$C8*L8/100</f>
        <v>0</v>
      </c>
      <c r="AF8" s="31">
        <f t="shared" ref="AF8:AF31" si="39">$C8*M8/100</f>
        <v>0</v>
      </c>
      <c r="AG8" s="31">
        <f t="shared" si="8"/>
        <v>0</v>
      </c>
      <c r="AH8" s="31">
        <f t="shared" si="9"/>
        <v>0</v>
      </c>
      <c r="AI8" s="31">
        <f t="shared" si="10"/>
        <v>0</v>
      </c>
      <c r="AJ8" s="31">
        <f t="shared" si="11"/>
        <v>0</v>
      </c>
      <c r="AK8" s="31">
        <f t="shared" si="12"/>
        <v>0</v>
      </c>
      <c r="AL8" s="31">
        <f t="shared" si="13"/>
        <v>0</v>
      </c>
      <c r="AM8" s="31">
        <f t="shared" si="14"/>
        <v>0</v>
      </c>
      <c r="AN8" s="31">
        <f t="shared" si="15"/>
        <v>0</v>
      </c>
      <c r="AO8" s="31">
        <f t="shared" si="16"/>
        <v>0</v>
      </c>
      <c r="AP8" s="31">
        <f t="shared" si="17"/>
        <v>0</v>
      </c>
      <c r="AQ8" s="31">
        <f t="shared" si="18"/>
        <v>0</v>
      </c>
      <c r="AR8" s="31">
        <f t="shared" si="19"/>
        <v>0</v>
      </c>
      <c r="AS8" s="15"/>
      <c r="AT8" s="161">
        <f t="shared" si="20"/>
        <v>0</v>
      </c>
      <c r="AU8" s="161">
        <f t="shared" si="21"/>
        <v>0</v>
      </c>
      <c r="AV8" s="161">
        <f t="shared" si="22"/>
        <v>0</v>
      </c>
      <c r="AW8" s="161">
        <f t="shared" si="23"/>
        <v>0</v>
      </c>
      <c r="AX8" s="161">
        <f t="shared" si="24"/>
        <v>0</v>
      </c>
      <c r="AY8" s="161">
        <f t="shared" si="25"/>
        <v>0</v>
      </c>
    </row>
    <row r="9" spans="1:51" ht="16.5" hidden="1" customHeight="1" x14ac:dyDescent="0.25">
      <c r="A9" s="339" t="s">
        <v>74</v>
      </c>
      <c r="B9" s="84"/>
      <c r="C9" s="355"/>
      <c r="D9" s="84"/>
      <c r="E9" s="355"/>
      <c r="F9" s="343">
        <f t="shared" si="26"/>
        <v>0</v>
      </c>
      <c r="G9" s="343">
        <f t="shared" si="27"/>
        <v>0</v>
      </c>
      <c r="H9" s="30">
        <v>27</v>
      </c>
      <c r="I9" s="30"/>
      <c r="J9" s="30"/>
      <c r="K9" s="30">
        <v>4</v>
      </c>
      <c r="L9" s="30">
        <v>7</v>
      </c>
      <c r="M9" s="30"/>
      <c r="N9" s="318"/>
      <c r="O9" s="31">
        <f t="shared" si="28"/>
        <v>0</v>
      </c>
      <c r="P9" s="31">
        <f t="shared" si="29"/>
        <v>0</v>
      </c>
      <c r="Q9" s="31">
        <f t="shared" si="30"/>
        <v>0</v>
      </c>
      <c r="R9" s="31">
        <f t="shared" si="31"/>
        <v>0</v>
      </c>
      <c r="S9" s="31">
        <f t="shared" si="32"/>
        <v>0</v>
      </c>
      <c r="T9" s="31">
        <f t="shared" si="33"/>
        <v>0</v>
      </c>
      <c r="U9" s="31">
        <f t="shared" si="1"/>
        <v>0</v>
      </c>
      <c r="V9" s="31">
        <f t="shared" si="2"/>
        <v>0</v>
      </c>
      <c r="W9" s="31">
        <f t="shared" si="3"/>
        <v>0</v>
      </c>
      <c r="X9" s="31">
        <f t="shared" si="4"/>
        <v>0</v>
      </c>
      <c r="Y9" s="31">
        <f t="shared" si="5"/>
        <v>0</v>
      </c>
      <c r="Z9" s="31">
        <f t="shared" si="6"/>
        <v>0</v>
      </c>
      <c r="AA9" s="31">
        <f t="shared" si="34"/>
        <v>0</v>
      </c>
      <c r="AB9" s="31">
        <f t="shared" si="35"/>
        <v>0</v>
      </c>
      <c r="AC9" s="31">
        <f t="shared" si="36"/>
        <v>0</v>
      </c>
      <c r="AD9" s="31">
        <f t="shared" si="37"/>
        <v>0</v>
      </c>
      <c r="AE9" s="31">
        <f t="shared" si="38"/>
        <v>0</v>
      </c>
      <c r="AF9" s="31">
        <f t="shared" si="39"/>
        <v>0</v>
      </c>
      <c r="AG9" s="31">
        <f t="shared" si="8"/>
        <v>0</v>
      </c>
      <c r="AH9" s="31">
        <f t="shared" si="9"/>
        <v>0</v>
      </c>
      <c r="AI9" s="31">
        <f t="shared" si="10"/>
        <v>0</v>
      </c>
      <c r="AJ9" s="31">
        <f t="shared" si="11"/>
        <v>0</v>
      </c>
      <c r="AK9" s="31">
        <f t="shared" si="12"/>
        <v>0</v>
      </c>
      <c r="AL9" s="31">
        <f t="shared" si="13"/>
        <v>0</v>
      </c>
      <c r="AM9" s="31">
        <f t="shared" si="14"/>
        <v>0</v>
      </c>
      <c r="AN9" s="31">
        <f t="shared" si="15"/>
        <v>0</v>
      </c>
      <c r="AO9" s="31">
        <f t="shared" si="16"/>
        <v>0</v>
      </c>
      <c r="AP9" s="31">
        <f t="shared" si="17"/>
        <v>0</v>
      </c>
      <c r="AQ9" s="31">
        <f t="shared" si="18"/>
        <v>0</v>
      </c>
      <c r="AR9" s="31">
        <f t="shared" si="19"/>
        <v>0</v>
      </c>
      <c r="AS9" s="15"/>
      <c r="AT9" s="161">
        <f t="shared" si="20"/>
        <v>0</v>
      </c>
      <c r="AU9" s="161">
        <f t="shared" si="21"/>
        <v>0</v>
      </c>
      <c r="AV9" s="161">
        <f t="shared" si="22"/>
        <v>0</v>
      </c>
      <c r="AW9" s="161">
        <f t="shared" si="23"/>
        <v>0</v>
      </c>
      <c r="AX9" s="161">
        <f t="shared" si="24"/>
        <v>0</v>
      </c>
      <c r="AY9" s="161">
        <f t="shared" si="25"/>
        <v>0</v>
      </c>
    </row>
    <row r="10" spans="1:51" ht="16.5" hidden="1" customHeight="1" x14ac:dyDescent="0.25">
      <c r="A10" s="339" t="s">
        <v>47</v>
      </c>
      <c r="B10" s="84"/>
      <c r="C10" s="355"/>
      <c r="D10" s="84"/>
      <c r="E10" s="355"/>
      <c r="F10" s="343">
        <f t="shared" si="26"/>
        <v>0</v>
      </c>
      <c r="G10" s="343">
        <f t="shared" si="27"/>
        <v>0</v>
      </c>
      <c r="H10" s="30">
        <v>19</v>
      </c>
      <c r="I10" s="30"/>
      <c r="J10" s="30"/>
      <c r="K10" s="30"/>
      <c r="L10" s="30"/>
      <c r="M10" s="30">
        <v>5</v>
      </c>
      <c r="N10" s="318"/>
      <c r="O10" s="31">
        <f t="shared" si="28"/>
        <v>0</v>
      </c>
      <c r="P10" s="31">
        <f t="shared" si="29"/>
        <v>0</v>
      </c>
      <c r="Q10" s="31">
        <f t="shared" si="30"/>
        <v>0</v>
      </c>
      <c r="R10" s="31">
        <f t="shared" si="31"/>
        <v>0</v>
      </c>
      <c r="S10" s="31">
        <f t="shared" si="32"/>
        <v>0</v>
      </c>
      <c r="T10" s="31">
        <f t="shared" si="33"/>
        <v>0</v>
      </c>
      <c r="U10" s="31">
        <f t="shared" si="1"/>
        <v>0</v>
      </c>
      <c r="V10" s="31">
        <f t="shared" si="2"/>
        <v>0</v>
      </c>
      <c r="W10" s="31">
        <f t="shared" si="3"/>
        <v>0</v>
      </c>
      <c r="X10" s="31">
        <f t="shared" si="4"/>
        <v>0</v>
      </c>
      <c r="Y10" s="31">
        <f t="shared" si="5"/>
        <v>0</v>
      </c>
      <c r="Z10" s="31">
        <f t="shared" si="6"/>
        <v>0</v>
      </c>
      <c r="AA10" s="31">
        <f t="shared" si="34"/>
        <v>0</v>
      </c>
      <c r="AB10" s="31">
        <f t="shared" si="35"/>
        <v>0</v>
      </c>
      <c r="AC10" s="31">
        <f t="shared" si="36"/>
        <v>0</v>
      </c>
      <c r="AD10" s="31">
        <f t="shared" si="37"/>
        <v>0</v>
      </c>
      <c r="AE10" s="31">
        <f t="shared" si="38"/>
        <v>0</v>
      </c>
      <c r="AF10" s="31">
        <f t="shared" si="39"/>
        <v>0</v>
      </c>
      <c r="AG10" s="31">
        <f t="shared" si="8"/>
        <v>0</v>
      </c>
      <c r="AH10" s="31">
        <f t="shared" si="9"/>
        <v>0</v>
      </c>
      <c r="AI10" s="31">
        <f t="shared" si="10"/>
        <v>0</v>
      </c>
      <c r="AJ10" s="31">
        <f t="shared" si="11"/>
        <v>0</v>
      </c>
      <c r="AK10" s="31">
        <f t="shared" si="12"/>
        <v>0</v>
      </c>
      <c r="AL10" s="31">
        <f t="shared" si="13"/>
        <v>0</v>
      </c>
      <c r="AM10" s="31">
        <f t="shared" si="14"/>
        <v>0</v>
      </c>
      <c r="AN10" s="31">
        <f t="shared" si="15"/>
        <v>0</v>
      </c>
      <c r="AO10" s="31">
        <f t="shared" si="16"/>
        <v>0</v>
      </c>
      <c r="AP10" s="31">
        <f t="shared" si="17"/>
        <v>0</v>
      </c>
      <c r="AQ10" s="31">
        <f t="shared" si="18"/>
        <v>0</v>
      </c>
      <c r="AR10" s="31">
        <f t="shared" si="19"/>
        <v>0</v>
      </c>
      <c r="AS10" s="15"/>
      <c r="AT10" s="161">
        <f t="shared" si="20"/>
        <v>0</v>
      </c>
      <c r="AU10" s="161">
        <f t="shared" si="21"/>
        <v>0</v>
      </c>
      <c r="AV10" s="161">
        <f t="shared" si="22"/>
        <v>0</v>
      </c>
      <c r="AW10" s="161">
        <f t="shared" si="23"/>
        <v>0</v>
      </c>
      <c r="AX10" s="161">
        <f t="shared" si="24"/>
        <v>0</v>
      </c>
      <c r="AY10" s="161">
        <f t="shared" si="25"/>
        <v>0</v>
      </c>
    </row>
    <row r="11" spans="1:51" ht="16.5" hidden="1" customHeight="1" x14ac:dyDescent="0.25">
      <c r="A11" s="339" t="s">
        <v>30</v>
      </c>
      <c r="B11" s="84"/>
      <c r="C11" s="355"/>
      <c r="D11" s="84"/>
      <c r="E11" s="355"/>
      <c r="F11" s="343">
        <f t="shared" si="26"/>
        <v>0</v>
      </c>
      <c r="G11" s="343">
        <f t="shared" si="27"/>
        <v>0</v>
      </c>
      <c r="H11" s="30">
        <v>20.5</v>
      </c>
      <c r="I11" s="30"/>
      <c r="J11" s="30"/>
      <c r="K11" s="30"/>
      <c r="L11" s="30"/>
      <c r="M11" s="30">
        <v>24</v>
      </c>
      <c r="N11" s="318"/>
      <c r="O11" s="31">
        <f t="shared" si="28"/>
        <v>0</v>
      </c>
      <c r="P11" s="31">
        <f t="shared" si="29"/>
        <v>0</v>
      </c>
      <c r="Q11" s="31">
        <f t="shared" si="30"/>
        <v>0</v>
      </c>
      <c r="R11" s="31">
        <f t="shared" si="31"/>
        <v>0</v>
      </c>
      <c r="S11" s="31">
        <f t="shared" si="32"/>
        <v>0</v>
      </c>
      <c r="T11" s="31">
        <f t="shared" si="33"/>
        <v>0</v>
      </c>
      <c r="U11" s="31">
        <f t="shared" si="1"/>
        <v>0</v>
      </c>
      <c r="V11" s="31">
        <f t="shared" si="2"/>
        <v>0</v>
      </c>
      <c r="W11" s="31">
        <f t="shared" si="3"/>
        <v>0</v>
      </c>
      <c r="X11" s="31">
        <f t="shared" si="4"/>
        <v>0</v>
      </c>
      <c r="Y11" s="31">
        <f t="shared" si="5"/>
        <v>0</v>
      </c>
      <c r="Z11" s="31">
        <f t="shared" si="6"/>
        <v>0</v>
      </c>
      <c r="AA11" s="31">
        <f t="shared" si="34"/>
        <v>0</v>
      </c>
      <c r="AB11" s="31">
        <f t="shared" si="35"/>
        <v>0</v>
      </c>
      <c r="AC11" s="31">
        <f t="shared" si="36"/>
        <v>0</v>
      </c>
      <c r="AD11" s="31">
        <f t="shared" si="37"/>
        <v>0</v>
      </c>
      <c r="AE11" s="31">
        <f t="shared" si="38"/>
        <v>0</v>
      </c>
      <c r="AF11" s="31">
        <f t="shared" si="39"/>
        <v>0</v>
      </c>
      <c r="AG11" s="31">
        <f t="shared" si="8"/>
        <v>0</v>
      </c>
      <c r="AH11" s="31">
        <f t="shared" si="9"/>
        <v>0</v>
      </c>
      <c r="AI11" s="31">
        <f t="shared" si="10"/>
        <v>0</v>
      </c>
      <c r="AJ11" s="31">
        <f t="shared" si="11"/>
        <v>0</v>
      </c>
      <c r="AK11" s="31">
        <f t="shared" si="12"/>
        <v>0</v>
      </c>
      <c r="AL11" s="31">
        <f t="shared" si="13"/>
        <v>0</v>
      </c>
      <c r="AM11" s="31">
        <f t="shared" si="14"/>
        <v>0</v>
      </c>
      <c r="AN11" s="31">
        <f t="shared" si="15"/>
        <v>0</v>
      </c>
      <c r="AO11" s="31">
        <f t="shared" si="16"/>
        <v>0</v>
      </c>
      <c r="AP11" s="31">
        <f t="shared" si="17"/>
        <v>0</v>
      </c>
      <c r="AQ11" s="31">
        <f t="shared" si="18"/>
        <v>0</v>
      </c>
      <c r="AR11" s="31">
        <f t="shared" si="19"/>
        <v>0</v>
      </c>
      <c r="AS11" s="15"/>
      <c r="AT11" s="161">
        <f t="shared" si="20"/>
        <v>0</v>
      </c>
      <c r="AU11" s="161">
        <f t="shared" si="21"/>
        <v>0</v>
      </c>
      <c r="AV11" s="161">
        <f t="shared" si="22"/>
        <v>0</v>
      </c>
      <c r="AW11" s="161">
        <f t="shared" si="23"/>
        <v>0</v>
      </c>
      <c r="AX11" s="161">
        <f t="shared" si="24"/>
        <v>0</v>
      </c>
      <c r="AY11" s="161">
        <f t="shared" si="25"/>
        <v>0</v>
      </c>
    </row>
    <row r="12" spans="1:51" ht="16.5" hidden="1" customHeight="1" x14ac:dyDescent="0.25">
      <c r="A12" s="339" t="s">
        <v>16</v>
      </c>
      <c r="B12" s="84"/>
      <c r="C12" s="355"/>
      <c r="D12" s="84"/>
      <c r="E12" s="355"/>
      <c r="F12" s="343">
        <f t="shared" si="26"/>
        <v>0</v>
      </c>
      <c r="G12" s="343">
        <f t="shared" si="27"/>
        <v>0</v>
      </c>
      <c r="H12" s="30">
        <v>20</v>
      </c>
      <c r="I12" s="30"/>
      <c r="J12" s="30"/>
      <c r="K12" s="30"/>
      <c r="L12" s="30"/>
      <c r="M12" s="30">
        <v>20.5</v>
      </c>
      <c r="N12" s="318"/>
      <c r="O12" s="31">
        <f t="shared" si="28"/>
        <v>0</v>
      </c>
      <c r="P12" s="31">
        <f t="shared" si="29"/>
        <v>0</v>
      </c>
      <c r="Q12" s="31">
        <f t="shared" si="30"/>
        <v>0</v>
      </c>
      <c r="R12" s="31">
        <f t="shared" si="31"/>
        <v>0</v>
      </c>
      <c r="S12" s="31">
        <f t="shared" si="32"/>
        <v>0</v>
      </c>
      <c r="T12" s="31">
        <f t="shared" si="33"/>
        <v>0</v>
      </c>
      <c r="U12" s="31">
        <f t="shared" si="1"/>
        <v>0</v>
      </c>
      <c r="V12" s="31">
        <f t="shared" si="2"/>
        <v>0</v>
      </c>
      <c r="W12" s="31">
        <f t="shared" si="3"/>
        <v>0</v>
      </c>
      <c r="X12" s="31">
        <f t="shared" si="4"/>
        <v>0</v>
      </c>
      <c r="Y12" s="31">
        <f t="shared" si="5"/>
        <v>0</v>
      </c>
      <c r="Z12" s="31">
        <f t="shared" si="6"/>
        <v>0</v>
      </c>
      <c r="AA12" s="31">
        <f t="shared" si="34"/>
        <v>0</v>
      </c>
      <c r="AB12" s="31">
        <f t="shared" si="35"/>
        <v>0</v>
      </c>
      <c r="AC12" s="31">
        <f t="shared" si="36"/>
        <v>0</v>
      </c>
      <c r="AD12" s="31">
        <f t="shared" si="37"/>
        <v>0</v>
      </c>
      <c r="AE12" s="31">
        <f t="shared" si="38"/>
        <v>0</v>
      </c>
      <c r="AF12" s="31">
        <f t="shared" si="39"/>
        <v>0</v>
      </c>
      <c r="AG12" s="31">
        <f t="shared" si="8"/>
        <v>0</v>
      </c>
      <c r="AH12" s="31">
        <f t="shared" si="9"/>
        <v>0</v>
      </c>
      <c r="AI12" s="31">
        <f t="shared" si="10"/>
        <v>0</v>
      </c>
      <c r="AJ12" s="31">
        <f t="shared" si="11"/>
        <v>0</v>
      </c>
      <c r="AK12" s="31">
        <f t="shared" si="12"/>
        <v>0</v>
      </c>
      <c r="AL12" s="31">
        <f t="shared" si="13"/>
        <v>0</v>
      </c>
      <c r="AM12" s="31">
        <f t="shared" si="14"/>
        <v>0</v>
      </c>
      <c r="AN12" s="31">
        <f t="shared" si="15"/>
        <v>0</v>
      </c>
      <c r="AO12" s="31">
        <f t="shared" si="16"/>
        <v>0</v>
      </c>
      <c r="AP12" s="31">
        <f t="shared" si="17"/>
        <v>0</v>
      </c>
      <c r="AQ12" s="31">
        <f t="shared" si="18"/>
        <v>0</v>
      </c>
      <c r="AR12" s="31">
        <f t="shared" si="19"/>
        <v>0</v>
      </c>
      <c r="AS12" s="15"/>
      <c r="AT12" s="161">
        <f t="shared" si="20"/>
        <v>0</v>
      </c>
      <c r="AU12" s="161">
        <f t="shared" si="21"/>
        <v>0</v>
      </c>
      <c r="AV12" s="161">
        <f t="shared" si="22"/>
        <v>0</v>
      </c>
      <c r="AW12" s="161">
        <f t="shared" si="23"/>
        <v>0</v>
      </c>
      <c r="AX12" s="161">
        <f t="shared" si="24"/>
        <v>0</v>
      </c>
      <c r="AY12" s="161">
        <f t="shared" si="25"/>
        <v>0</v>
      </c>
    </row>
    <row r="13" spans="1:51" ht="16.5" hidden="1" customHeight="1" x14ac:dyDescent="0.25">
      <c r="A13" s="339" t="s">
        <v>62</v>
      </c>
      <c r="B13" s="84"/>
      <c r="C13" s="355"/>
      <c r="D13" s="84"/>
      <c r="E13" s="355"/>
      <c r="F13" s="343">
        <f t="shared" si="26"/>
        <v>0</v>
      </c>
      <c r="G13" s="343">
        <f t="shared" si="27"/>
        <v>0</v>
      </c>
      <c r="H13" s="30">
        <v>26</v>
      </c>
      <c r="I13" s="30"/>
      <c r="J13" s="30"/>
      <c r="K13" s="30"/>
      <c r="L13" s="30"/>
      <c r="M13" s="30">
        <v>13</v>
      </c>
      <c r="N13" s="318"/>
      <c r="O13" s="31">
        <f t="shared" si="28"/>
        <v>0</v>
      </c>
      <c r="P13" s="31">
        <f t="shared" si="29"/>
        <v>0</v>
      </c>
      <c r="Q13" s="31">
        <f t="shared" si="30"/>
        <v>0</v>
      </c>
      <c r="R13" s="31">
        <f t="shared" si="31"/>
        <v>0</v>
      </c>
      <c r="S13" s="31">
        <f t="shared" si="32"/>
        <v>0</v>
      </c>
      <c r="T13" s="31">
        <f t="shared" si="33"/>
        <v>0</v>
      </c>
      <c r="U13" s="31">
        <f t="shared" si="1"/>
        <v>0</v>
      </c>
      <c r="V13" s="31">
        <f t="shared" si="2"/>
        <v>0</v>
      </c>
      <c r="W13" s="31">
        <f t="shared" si="3"/>
        <v>0</v>
      </c>
      <c r="X13" s="31">
        <f t="shared" si="4"/>
        <v>0</v>
      </c>
      <c r="Y13" s="31">
        <f t="shared" si="5"/>
        <v>0</v>
      </c>
      <c r="Z13" s="31">
        <f t="shared" si="6"/>
        <v>0</v>
      </c>
      <c r="AA13" s="31">
        <f t="shared" si="34"/>
        <v>0</v>
      </c>
      <c r="AB13" s="31">
        <f t="shared" si="35"/>
        <v>0</v>
      </c>
      <c r="AC13" s="31">
        <f t="shared" si="36"/>
        <v>0</v>
      </c>
      <c r="AD13" s="31">
        <f t="shared" si="37"/>
        <v>0</v>
      </c>
      <c r="AE13" s="31">
        <f t="shared" si="38"/>
        <v>0</v>
      </c>
      <c r="AF13" s="31">
        <f t="shared" si="39"/>
        <v>0</v>
      </c>
      <c r="AG13" s="31">
        <f t="shared" si="8"/>
        <v>0</v>
      </c>
      <c r="AH13" s="31">
        <f t="shared" si="9"/>
        <v>0</v>
      </c>
      <c r="AI13" s="31">
        <f t="shared" si="10"/>
        <v>0</v>
      </c>
      <c r="AJ13" s="31">
        <f t="shared" si="11"/>
        <v>0</v>
      </c>
      <c r="AK13" s="31">
        <f t="shared" si="12"/>
        <v>0</v>
      </c>
      <c r="AL13" s="31">
        <f t="shared" si="13"/>
        <v>0</v>
      </c>
      <c r="AM13" s="31">
        <f t="shared" si="14"/>
        <v>0</v>
      </c>
      <c r="AN13" s="31">
        <f t="shared" si="15"/>
        <v>0</v>
      </c>
      <c r="AO13" s="31">
        <f t="shared" si="16"/>
        <v>0</v>
      </c>
      <c r="AP13" s="31">
        <f t="shared" si="17"/>
        <v>0</v>
      </c>
      <c r="AQ13" s="31">
        <f t="shared" si="18"/>
        <v>0</v>
      </c>
      <c r="AR13" s="31">
        <f t="shared" si="19"/>
        <v>0</v>
      </c>
      <c r="AS13" s="15"/>
      <c r="AT13" s="161">
        <f t="shared" si="20"/>
        <v>0</v>
      </c>
      <c r="AU13" s="161">
        <f t="shared" si="21"/>
        <v>0</v>
      </c>
      <c r="AV13" s="161">
        <f t="shared" si="22"/>
        <v>0</v>
      </c>
      <c r="AW13" s="161">
        <f t="shared" si="23"/>
        <v>0</v>
      </c>
      <c r="AX13" s="161">
        <f t="shared" si="24"/>
        <v>0</v>
      </c>
      <c r="AY13" s="161">
        <f t="shared" si="25"/>
        <v>0</v>
      </c>
    </row>
    <row r="14" spans="1:51" ht="16.5" hidden="1" customHeight="1" x14ac:dyDescent="0.25">
      <c r="A14" s="339" t="s">
        <v>63</v>
      </c>
      <c r="B14" s="84"/>
      <c r="C14" s="355"/>
      <c r="D14" s="84"/>
      <c r="E14" s="355"/>
      <c r="F14" s="343">
        <f t="shared" si="26"/>
        <v>0</v>
      </c>
      <c r="G14" s="343">
        <f t="shared" si="27"/>
        <v>0</v>
      </c>
      <c r="H14" s="30">
        <v>25</v>
      </c>
      <c r="I14" s="30"/>
      <c r="J14" s="30"/>
      <c r="K14" s="30"/>
      <c r="L14" s="30"/>
      <c r="M14" s="30">
        <v>12</v>
      </c>
      <c r="N14" s="318"/>
      <c r="O14" s="31">
        <f t="shared" si="28"/>
        <v>0</v>
      </c>
      <c r="P14" s="31">
        <f t="shared" si="29"/>
        <v>0</v>
      </c>
      <c r="Q14" s="31">
        <f t="shared" si="30"/>
        <v>0</v>
      </c>
      <c r="R14" s="31">
        <f t="shared" si="31"/>
        <v>0</v>
      </c>
      <c r="S14" s="31">
        <f t="shared" si="32"/>
        <v>0</v>
      </c>
      <c r="T14" s="31">
        <f t="shared" si="33"/>
        <v>0</v>
      </c>
      <c r="U14" s="31">
        <f t="shared" si="1"/>
        <v>0</v>
      </c>
      <c r="V14" s="31">
        <f t="shared" si="2"/>
        <v>0</v>
      </c>
      <c r="W14" s="31">
        <f t="shared" si="3"/>
        <v>0</v>
      </c>
      <c r="X14" s="31">
        <f t="shared" si="4"/>
        <v>0</v>
      </c>
      <c r="Y14" s="31">
        <f t="shared" si="5"/>
        <v>0</v>
      </c>
      <c r="Z14" s="31">
        <f t="shared" si="6"/>
        <v>0</v>
      </c>
      <c r="AA14" s="31">
        <f t="shared" si="34"/>
        <v>0</v>
      </c>
      <c r="AB14" s="31">
        <f t="shared" si="35"/>
        <v>0</v>
      </c>
      <c r="AC14" s="31">
        <f t="shared" si="36"/>
        <v>0</v>
      </c>
      <c r="AD14" s="31">
        <f t="shared" si="37"/>
        <v>0</v>
      </c>
      <c r="AE14" s="31">
        <f t="shared" si="38"/>
        <v>0</v>
      </c>
      <c r="AF14" s="31">
        <f t="shared" si="39"/>
        <v>0</v>
      </c>
      <c r="AG14" s="31">
        <f t="shared" si="8"/>
        <v>0</v>
      </c>
      <c r="AH14" s="31">
        <f t="shared" si="9"/>
        <v>0</v>
      </c>
      <c r="AI14" s="31">
        <f t="shared" si="10"/>
        <v>0</v>
      </c>
      <c r="AJ14" s="31">
        <f t="shared" si="11"/>
        <v>0</v>
      </c>
      <c r="AK14" s="31">
        <f t="shared" si="12"/>
        <v>0</v>
      </c>
      <c r="AL14" s="31">
        <f t="shared" si="13"/>
        <v>0</v>
      </c>
      <c r="AM14" s="31">
        <f t="shared" si="14"/>
        <v>0</v>
      </c>
      <c r="AN14" s="31">
        <f t="shared" si="15"/>
        <v>0</v>
      </c>
      <c r="AO14" s="31">
        <f t="shared" si="16"/>
        <v>0</v>
      </c>
      <c r="AP14" s="31">
        <f t="shared" si="17"/>
        <v>0</v>
      </c>
      <c r="AQ14" s="31">
        <f t="shared" si="18"/>
        <v>0</v>
      </c>
      <c r="AR14" s="31">
        <f t="shared" si="19"/>
        <v>0</v>
      </c>
      <c r="AS14" s="15"/>
      <c r="AT14" s="161">
        <f t="shared" si="20"/>
        <v>0</v>
      </c>
      <c r="AU14" s="161">
        <f t="shared" si="21"/>
        <v>0</v>
      </c>
      <c r="AV14" s="161">
        <f t="shared" si="22"/>
        <v>0</v>
      </c>
      <c r="AW14" s="161">
        <f t="shared" si="23"/>
        <v>0</v>
      </c>
      <c r="AX14" s="161">
        <f t="shared" si="24"/>
        <v>0</v>
      </c>
      <c r="AY14" s="161">
        <f t="shared" si="25"/>
        <v>0</v>
      </c>
    </row>
    <row r="15" spans="1:51" ht="16.5" hidden="1" customHeight="1" x14ac:dyDescent="0.25">
      <c r="A15" s="339" t="s">
        <v>31</v>
      </c>
      <c r="B15" s="84"/>
      <c r="C15" s="355"/>
      <c r="D15" s="84"/>
      <c r="E15" s="355"/>
      <c r="F15" s="343">
        <f t="shared" si="26"/>
        <v>0</v>
      </c>
      <c r="G15" s="343">
        <f t="shared" si="27"/>
        <v>0</v>
      </c>
      <c r="H15" s="30">
        <v>24</v>
      </c>
      <c r="I15" s="30"/>
      <c r="J15" s="30"/>
      <c r="K15" s="30"/>
      <c r="L15" s="30"/>
      <c r="M15" s="30">
        <v>6</v>
      </c>
      <c r="N15" s="318"/>
      <c r="O15" s="31">
        <f t="shared" si="28"/>
        <v>0</v>
      </c>
      <c r="P15" s="31">
        <f t="shared" si="29"/>
        <v>0</v>
      </c>
      <c r="Q15" s="31">
        <f t="shared" si="30"/>
        <v>0</v>
      </c>
      <c r="R15" s="31">
        <f t="shared" si="31"/>
        <v>0</v>
      </c>
      <c r="S15" s="31">
        <f t="shared" si="32"/>
        <v>0</v>
      </c>
      <c r="T15" s="31">
        <f t="shared" si="33"/>
        <v>0</v>
      </c>
      <c r="U15" s="31">
        <f t="shared" si="1"/>
        <v>0</v>
      </c>
      <c r="V15" s="31">
        <f t="shared" si="2"/>
        <v>0</v>
      </c>
      <c r="W15" s="31">
        <f t="shared" si="3"/>
        <v>0</v>
      </c>
      <c r="X15" s="31">
        <f t="shared" si="4"/>
        <v>0</v>
      </c>
      <c r="Y15" s="31">
        <f t="shared" si="5"/>
        <v>0</v>
      </c>
      <c r="Z15" s="31">
        <f t="shared" si="6"/>
        <v>0</v>
      </c>
      <c r="AA15" s="31">
        <f t="shared" si="34"/>
        <v>0</v>
      </c>
      <c r="AB15" s="31">
        <f t="shared" si="35"/>
        <v>0</v>
      </c>
      <c r="AC15" s="31">
        <f t="shared" si="36"/>
        <v>0</v>
      </c>
      <c r="AD15" s="31">
        <f t="shared" si="37"/>
        <v>0</v>
      </c>
      <c r="AE15" s="31">
        <f t="shared" si="38"/>
        <v>0</v>
      </c>
      <c r="AF15" s="31">
        <f t="shared" si="39"/>
        <v>0</v>
      </c>
      <c r="AG15" s="31">
        <f t="shared" si="8"/>
        <v>0</v>
      </c>
      <c r="AH15" s="31">
        <f t="shared" si="9"/>
        <v>0</v>
      </c>
      <c r="AI15" s="31">
        <f t="shared" si="10"/>
        <v>0</v>
      </c>
      <c r="AJ15" s="31">
        <f t="shared" si="11"/>
        <v>0</v>
      </c>
      <c r="AK15" s="31">
        <f t="shared" si="12"/>
        <v>0</v>
      </c>
      <c r="AL15" s="31">
        <f t="shared" si="13"/>
        <v>0</v>
      </c>
      <c r="AM15" s="31">
        <f t="shared" si="14"/>
        <v>0</v>
      </c>
      <c r="AN15" s="31">
        <f t="shared" si="15"/>
        <v>0</v>
      </c>
      <c r="AO15" s="31">
        <f t="shared" si="16"/>
        <v>0</v>
      </c>
      <c r="AP15" s="31">
        <f t="shared" si="17"/>
        <v>0</v>
      </c>
      <c r="AQ15" s="31">
        <f t="shared" si="18"/>
        <v>0</v>
      </c>
      <c r="AR15" s="31">
        <f t="shared" si="19"/>
        <v>0</v>
      </c>
      <c r="AS15" s="15"/>
      <c r="AT15" s="161">
        <f t="shared" si="20"/>
        <v>0</v>
      </c>
      <c r="AU15" s="161">
        <f t="shared" si="21"/>
        <v>0</v>
      </c>
      <c r="AV15" s="161">
        <f t="shared" si="22"/>
        <v>0</v>
      </c>
      <c r="AW15" s="161">
        <f t="shared" si="23"/>
        <v>0</v>
      </c>
      <c r="AX15" s="161">
        <f t="shared" si="24"/>
        <v>0</v>
      </c>
      <c r="AY15" s="161">
        <f t="shared" si="25"/>
        <v>0</v>
      </c>
    </row>
    <row r="16" spans="1:51" ht="16.5" hidden="1" customHeight="1" x14ac:dyDescent="0.25">
      <c r="A16" s="339" t="s">
        <v>48</v>
      </c>
      <c r="B16" s="84"/>
      <c r="C16" s="355"/>
      <c r="D16" s="84"/>
      <c r="E16" s="355"/>
      <c r="F16" s="343">
        <f t="shared" si="26"/>
        <v>0</v>
      </c>
      <c r="G16" s="343">
        <f t="shared" si="27"/>
        <v>0</v>
      </c>
      <c r="H16" s="30">
        <v>46</v>
      </c>
      <c r="I16" s="30"/>
      <c r="J16" s="30"/>
      <c r="K16" s="30"/>
      <c r="L16" s="30"/>
      <c r="M16" s="30"/>
      <c r="N16" s="318"/>
      <c r="O16" s="31">
        <f t="shared" si="28"/>
        <v>0</v>
      </c>
      <c r="P16" s="31">
        <f t="shared" si="29"/>
        <v>0</v>
      </c>
      <c r="Q16" s="31">
        <f t="shared" si="30"/>
        <v>0</v>
      </c>
      <c r="R16" s="31">
        <f t="shared" si="31"/>
        <v>0</v>
      </c>
      <c r="S16" s="31">
        <f t="shared" si="32"/>
        <v>0</v>
      </c>
      <c r="T16" s="31">
        <f t="shared" si="33"/>
        <v>0</v>
      </c>
      <c r="U16" s="31">
        <f t="shared" si="1"/>
        <v>0</v>
      </c>
      <c r="V16" s="31">
        <f t="shared" si="2"/>
        <v>0</v>
      </c>
      <c r="W16" s="31">
        <f t="shared" si="3"/>
        <v>0</v>
      </c>
      <c r="X16" s="31">
        <f t="shared" si="4"/>
        <v>0</v>
      </c>
      <c r="Y16" s="31">
        <f t="shared" si="5"/>
        <v>0</v>
      </c>
      <c r="Z16" s="31">
        <f t="shared" si="6"/>
        <v>0</v>
      </c>
      <c r="AA16" s="31">
        <f t="shared" si="34"/>
        <v>0</v>
      </c>
      <c r="AB16" s="31">
        <f t="shared" si="35"/>
        <v>0</v>
      </c>
      <c r="AC16" s="31">
        <f t="shared" si="36"/>
        <v>0</v>
      </c>
      <c r="AD16" s="31">
        <f t="shared" si="37"/>
        <v>0</v>
      </c>
      <c r="AE16" s="31">
        <f t="shared" si="38"/>
        <v>0</v>
      </c>
      <c r="AF16" s="31">
        <f t="shared" si="39"/>
        <v>0</v>
      </c>
      <c r="AG16" s="31">
        <f t="shared" si="8"/>
        <v>0</v>
      </c>
      <c r="AH16" s="31">
        <f t="shared" si="9"/>
        <v>0</v>
      </c>
      <c r="AI16" s="31">
        <f t="shared" si="10"/>
        <v>0</v>
      </c>
      <c r="AJ16" s="31">
        <f t="shared" si="11"/>
        <v>0</v>
      </c>
      <c r="AK16" s="31">
        <f t="shared" si="12"/>
        <v>0</v>
      </c>
      <c r="AL16" s="31">
        <f t="shared" si="13"/>
        <v>0</v>
      </c>
      <c r="AM16" s="31">
        <f t="shared" si="14"/>
        <v>0</v>
      </c>
      <c r="AN16" s="31">
        <f t="shared" si="15"/>
        <v>0</v>
      </c>
      <c r="AO16" s="31">
        <f t="shared" si="16"/>
        <v>0</v>
      </c>
      <c r="AP16" s="31">
        <f t="shared" si="17"/>
        <v>0</v>
      </c>
      <c r="AQ16" s="31">
        <f t="shared" si="18"/>
        <v>0</v>
      </c>
      <c r="AR16" s="31">
        <f t="shared" si="19"/>
        <v>0</v>
      </c>
      <c r="AS16" s="15"/>
      <c r="AT16" s="161">
        <f t="shared" si="20"/>
        <v>0</v>
      </c>
      <c r="AU16" s="161">
        <f t="shared" si="21"/>
        <v>0</v>
      </c>
      <c r="AV16" s="161">
        <f t="shared" si="22"/>
        <v>0</v>
      </c>
      <c r="AW16" s="161">
        <f t="shared" si="23"/>
        <v>0</v>
      </c>
      <c r="AX16" s="161">
        <f t="shared" si="24"/>
        <v>0</v>
      </c>
      <c r="AY16" s="161">
        <f t="shared" si="25"/>
        <v>0</v>
      </c>
    </row>
    <row r="17" spans="1:51" ht="16.5" hidden="1" customHeight="1" x14ac:dyDescent="0.25">
      <c r="A17" s="339" t="s">
        <v>65</v>
      </c>
      <c r="B17" s="84"/>
      <c r="C17" s="355"/>
      <c r="D17" s="84"/>
      <c r="E17" s="355"/>
      <c r="F17" s="343">
        <f t="shared" si="26"/>
        <v>0</v>
      </c>
      <c r="G17" s="343">
        <f t="shared" si="27"/>
        <v>0</v>
      </c>
      <c r="H17" s="30">
        <v>46</v>
      </c>
      <c r="I17" s="30"/>
      <c r="J17" s="30"/>
      <c r="K17" s="30"/>
      <c r="L17" s="30"/>
      <c r="M17" s="30"/>
      <c r="N17" s="318"/>
      <c r="O17" s="31">
        <f t="shared" si="28"/>
        <v>0</v>
      </c>
      <c r="P17" s="31">
        <f t="shared" si="29"/>
        <v>0</v>
      </c>
      <c r="Q17" s="31">
        <f t="shared" si="30"/>
        <v>0</v>
      </c>
      <c r="R17" s="31">
        <f t="shared" si="31"/>
        <v>0</v>
      </c>
      <c r="S17" s="31">
        <f t="shared" si="32"/>
        <v>0</v>
      </c>
      <c r="T17" s="31">
        <f t="shared" si="33"/>
        <v>0</v>
      </c>
      <c r="U17" s="31">
        <f t="shared" si="1"/>
        <v>0</v>
      </c>
      <c r="V17" s="31">
        <f t="shared" si="2"/>
        <v>0</v>
      </c>
      <c r="W17" s="31">
        <f t="shared" si="3"/>
        <v>0</v>
      </c>
      <c r="X17" s="31">
        <f t="shared" si="4"/>
        <v>0</v>
      </c>
      <c r="Y17" s="31">
        <f t="shared" si="5"/>
        <v>0</v>
      </c>
      <c r="Z17" s="31">
        <f t="shared" si="6"/>
        <v>0</v>
      </c>
      <c r="AA17" s="31">
        <f t="shared" si="34"/>
        <v>0</v>
      </c>
      <c r="AB17" s="31">
        <f t="shared" si="35"/>
        <v>0</v>
      </c>
      <c r="AC17" s="31">
        <f t="shared" si="36"/>
        <v>0</v>
      </c>
      <c r="AD17" s="31">
        <f t="shared" si="37"/>
        <v>0</v>
      </c>
      <c r="AE17" s="31">
        <f t="shared" si="38"/>
        <v>0</v>
      </c>
      <c r="AF17" s="31">
        <f t="shared" si="39"/>
        <v>0</v>
      </c>
      <c r="AG17" s="31">
        <f t="shared" si="8"/>
        <v>0</v>
      </c>
      <c r="AH17" s="31">
        <f t="shared" si="9"/>
        <v>0</v>
      </c>
      <c r="AI17" s="31">
        <f t="shared" si="10"/>
        <v>0</v>
      </c>
      <c r="AJ17" s="31">
        <f t="shared" si="11"/>
        <v>0</v>
      </c>
      <c r="AK17" s="31">
        <f t="shared" si="12"/>
        <v>0</v>
      </c>
      <c r="AL17" s="31">
        <f t="shared" si="13"/>
        <v>0</v>
      </c>
      <c r="AM17" s="31">
        <f t="shared" si="14"/>
        <v>0</v>
      </c>
      <c r="AN17" s="31">
        <f t="shared" si="15"/>
        <v>0</v>
      </c>
      <c r="AO17" s="31">
        <f t="shared" si="16"/>
        <v>0</v>
      </c>
      <c r="AP17" s="31">
        <f t="shared" si="17"/>
        <v>0</v>
      </c>
      <c r="AQ17" s="31">
        <f t="shared" si="18"/>
        <v>0</v>
      </c>
      <c r="AR17" s="31">
        <f t="shared" si="19"/>
        <v>0</v>
      </c>
      <c r="AS17" s="15"/>
      <c r="AT17" s="161">
        <f t="shared" si="20"/>
        <v>0</v>
      </c>
      <c r="AU17" s="161">
        <f t="shared" si="21"/>
        <v>0</v>
      </c>
      <c r="AV17" s="161">
        <f t="shared" si="22"/>
        <v>0</v>
      </c>
      <c r="AW17" s="161">
        <f t="shared" si="23"/>
        <v>0</v>
      </c>
      <c r="AX17" s="161">
        <f t="shared" si="24"/>
        <v>0</v>
      </c>
      <c r="AY17" s="161">
        <f t="shared" si="25"/>
        <v>0</v>
      </c>
    </row>
    <row r="18" spans="1:51" ht="16.5" hidden="1" customHeight="1" x14ac:dyDescent="0.25">
      <c r="A18" s="339" t="s">
        <v>66</v>
      </c>
      <c r="B18" s="84"/>
      <c r="C18" s="355"/>
      <c r="D18" s="84"/>
      <c r="E18" s="355"/>
      <c r="F18" s="343">
        <f t="shared" si="26"/>
        <v>0</v>
      </c>
      <c r="G18" s="343">
        <f t="shared" si="27"/>
        <v>0</v>
      </c>
      <c r="H18" s="30">
        <v>38</v>
      </c>
      <c r="I18" s="30"/>
      <c r="J18" s="30"/>
      <c r="K18" s="30"/>
      <c r="L18" s="30"/>
      <c r="M18" s="30">
        <v>7</v>
      </c>
      <c r="N18" s="318"/>
      <c r="O18" s="31">
        <f t="shared" si="28"/>
        <v>0</v>
      </c>
      <c r="P18" s="31">
        <f t="shared" si="29"/>
        <v>0</v>
      </c>
      <c r="Q18" s="31">
        <f t="shared" si="30"/>
        <v>0</v>
      </c>
      <c r="R18" s="31">
        <f t="shared" si="31"/>
        <v>0</v>
      </c>
      <c r="S18" s="31">
        <f t="shared" si="32"/>
        <v>0</v>
      </c>
      <c r="T18" s="31">
        <f t="shared" si="33"/>
        <v>0</v>
      </c>
      <c r="U18" s="31">
        <f t="shared" si="1"/>
        <v>0</v>
      </c>
      <c r="V18" s="31">
        <f t="shared" si="2"/>
        <v>0</v>
      </c>
      <c r="W18" s="31">
        <f t="shared" si="3"/>
        <v>0</v>
      </c>
      <c r="X18" s="31">
        <f t="shared" si="4"/>
        <v>0</v>
      </c>
      <c r="Y18" s="31">
        <f t="shared" si="5"/>
        <v>0</v>
      </c>
      <c r="Z18" s="31">
        <f t="shared" si="6"/>
        <v>0</v>
      </c>
      <c r="AA18" s="31">
        <f t="shared" si="34"/>
        <v>0</v>
      </c>
      <c r="AB18" s="31">
        <f t="shared" si="35"/>
        <v>0</v>
      </c>
      <c r="AC18" s="31">
        <f t="shared" si="36"/>
        <v>0</v>
      </c>
      <c r="AD18" s="31">
        <f t="shared" si="37"/>
        <v>0</v>
      </c>
      <c r="AE18" s="31">
        <f t="shared" si="38"/>
        <v>0</v>
      </c>
      <c r="AF18" s="31">
        <f t="shared" si="39"/>
        <v>0</v>
      </c>
      <c r="AG18" s="31">
        <f t="shared" si="8"/>
        <v>0</v>
      </c>
      <c r="AH18" s="31">
        <f t="shared" si="9"/>
        <v>0</v>
      </c>
      <c r="AI18" s="31">
        <f t="shared" si="10"/>
        <v>0</v>
      </c>
      <c r="AJ18" s="31">
        <f t="shared" si="11"/>
        <v>0</v>
      </c>
      <c r="AK18" s="31">
        <f t="shared" si="12"/>
        <v>0</v>
      </c>
      <c r="AL18" s="31">
        <f t="shared" si="13"/>
        <v>0</v>
      </c>
      <c r="AM18" s="31">
        <f t="shared" si="14"/>
        <v>0</v>
      </c>
      <c r="AN18" s="31">
        <f t="shared" si="15"/>
        <v>0</v>
      </c>
      <c r="AO18" s="31">
        <f t="shared" si="16"/>
        <v>0</v>
      </c>
      <c r="AP18" s="31">
        <f t="shared" si="17"/>
        <v>0</v>
      </c>
      <c r="AQ18" s="31">
        <f t="shared" si="18"/>
        <v>0</v>
      </c>
      <c r="AR18" s="31">
        <f t="shared" si="19"/>
        <v>0</v>
      </c>
      <c r="AS18" s="15"/>
      <c r="AT18" s="161">
        <f t="shared" si="20"/>
        <v>0</v>
      </c>
      <c r="AU18" s="161">
        <f t="shared" si="21"/>
        <v>0</v>
      </c>
      <c r="AV18" s="161">
        <f t="shared" si="22"/>
        <v>0</v>
      </c>
      <c r="AW18" s="161">
        <f t="shared" si="23"/>
        <v>0</v>
      </c>
      <c r="AX18" s="161">
        <f t="shared" si="24"/>
        <v>0</v>
      </c>
      <c r="AY18" s="161">
        <f t="shared" si="25"/>
        <v>0</v>
      </c>
    </row>
    <row r="19" spans="1:51" ht="16.5" hidden="1" customHeight="1" x14ac:dyDescent="0.25">
      <c r="A19" s="339" t="s">
        <v>49</v>
      </c>
      <c r="B19" s="84"/>
      <c r="C19" s="355"/>
      <c r="D19" s="84"/>
      <c r="E19" s="355"/>
      <c r="F19" s="343">
        <f t="shared" si="26"/>
        <v>0</v>
      </c>
      <c r="G19" s="343">
        <f t="shared" si="27"/>
        <v>0</v>
      </c>
      <c r="H19" s="30">
        <v>33</v>
      </c>
      <c r="I19" s="30"/>
      <c r="J19" s="30"/>
      <c r="K19" s="30"/>
      <c r="L19" s="30"/>
      <c r="M19" s="30">
        <v>12</v>
      </c>
      <c r="N19" s="318"/>
      <c r="O19" s="31">
        <f t="shared" si="28"/>
        <v>0</v>
      </c>
      <c r="P19" s="31">
        <f t="shared" si="29"/>
        <v>0</v>
      </c>
      <c r="Q19" s="31">
        <f t="shared" si="30"/>
        <v>0</v>
      </c>
      <c r="R19" s="31">
        <f t="shared" si="31"/>
        <v>0</v>
      </c>
      <c r="S19" s="31">
        <f t="shared" si="32"/>
        <v>0</v>
      </c>
      <c r="T19" s="31">
        <f t="shared" si="33"/>
        <v>0</v>
      </c>
      <c r="U19" s="31">
        <f t="shared" si="1"/>
        <v>0</v>
      </c>
      <c r="V19" s="31">
        <f t="shared" si="2"/>
        <v>0</v>
      </c>
      <c r="W19" s="31">
        <f t="shared" si="3"/>
        <v>0</v>
      </c>
      <c r="X19" s="31">
        <f t="shared" si="4"/>
        <v>0</v>
      </c>
      <c r="Y19" s="31">
        <f t="shared" si="5"/>
        <v>0</v>
      </c>
      <c r="Z19" s="31">
        <f t="shared" si="6"/>
        <v>0</v>
      </c>
      <c r="AA19" s="31">
        <f t="shared" si="34"/>
        <v>0</v>
      </c>
      <c r="AB19" s="31">
        <f t="shared" si="35"/>
        <v>0</v>
      </c>
      <c r="AC19" s="31">
        <f t="shared" si="36"/>
        <v>0</v>
      </c>
      <c r="AD19" s="31">
        <f t="shared" si="37"/>
        <v>0</v>
      </c>
      <c r="AE19" s="31">
        <f t="shared" si="38"/>
        <v>0</v>
      </c>
      <c r="AF19" s="31">
        <f t="shared" si="39"/>
        <v>0</v>
      </c>
      <c r="AG19" s="31">
        <f t="shared" si="8"/>
        <v>0</v>
      </c>
      <c r="AH19" s="31">
        <f t="shared" si="9"/>
        <v>0</v>
      </c>
      <c r="AI19" s="31">
        <f t="shared" si="10"/>
        <v>0</v>
      </c>
      <c r="AJ19" s="31">
        <f t="shared" si="11"/>
        <v>0</v>
      </c>
      <c r="AK19" s="31">
        <f t="shared" si="12"/>
        <v>0</v>
      </c>
      <c r="AL19" s="31">
        <f t="shared" si="13"/>
        <v>0</v>
      </c>
      <c r="AM19" s="31">
        <f t="shared" si="14"/>
        <v>0</v>
      </c>
      <c r="AN19" s="31">
        <f t="shared" si="15"/>
        <v>0</v>
      </c>
      <c r="AO19" s="31">
        <f t="shared" si="16"/>
        <v>0</v>
      </c>
      <c r="AP19" s="31">
        <f t="shared" si="17"/>
        <v>0</v>
      </c>
      <c r="AQ19" s="31">
        <f t="shared" si="18"/>
        <v>0</v>
      </c>
      <c r="AR19" s="31">
        <f t="shared" si="19"/>
        <v>0</v>
      </c>
      <c r="AS19" s="15"/>
      <c r="AT19" s="161">
        <f t="shared" si="20"/>
        <v>0</v>
      </c>
      <c r="AU19" s="161">
        <f t="shared" si="21"/>
        <v>0</v>
      </c>
      <c r="AV19" s="161">
        <f t="shared" si="22"/>
        <v>0</v>
      </c>
      <c r="AW19" s="161">
        <f t="shared" si="23"/>
        <v>0</v>
      </c>
      <c r="AX19" s="161">
        <f t="shared" si="24"/>
        <v>0</v>
      </c>
      <c r="AY19" s="161">
        <f t="shared" si="25"/>
        <v>0</v>
      </c>
    </row>
    <row r="20" spans="1:51" ht="16.5" hidden="1" customHeight="1" x14ac:dyDescent="0.25">
      <c r="A20" s="339" t="s">
        <v>67</v>
      </c>
      <c r="B20" s="84"/>
      <c r="C20" s="355"/>
      <c r="D20" s="84"/>
      <c r="E20" s="355"/>
      <c r="F20" s="343">
        <f t="shared" si="26"/>
        <v>0</v>
      </c>
      <c r="G20" s="343">
        <f t="shared" si="27"/>
        <v>0</v>
      </c>
      <c r="H20" s="30">
        <v>46</v>
      </c>
      <c r="I20" s="30"/>
      <c r="J20" s="30"/>
      <c r="K20" s="30"/>
      <c r="L20" s="30"/>
      <c r="M20" s="30"/>
      <c r="N20" s="318"/>
      <c r="O20" s="31">
        <f t="shared" si="28"/>
        <v>0</v>
      </c>
      <c r="P20" s="31">
        <f t="shared" si="29"/>
        <v>0</v>
      </c>
      <c r="Q20" s="31">
        <f t="shared" si="30"/>
        <v>0</v>
      </c>
      <c r="R20" s="31">
        <f t="shared" si="31"/>
        <v>0</v>
      </c>
      <c r="S20" s="31">
        <f t="shared" si="32"/>
        <v>0</v>
      </c>
      <c r="T20" s="31">
        <f t="shared" si="33"/>
        <v>0</v>
      </c>
      <c r="U20" s="31">
        <f t="shared" si="1"/>
        <v>0</v>
      </c>
      <c r="V20" s="31">
        <f t="shared" si="2"/>
        <v>0</v>
      </c>
      <c r="W20" s="31">
        <f t="shared" si="3"/>
        <v>0</v>
      </c>
      <c r="X20" s="31">
        <f t="shared" si="4"/>
        <v>0</v>
      </c>
      <c r="Y20" s="31">
        <f t="shared" si="5"/>
        <v>0</v>
      </c>
      <c r="Z20" s="31">
        <f t="shared" si="6"/>
        <v>0</v>
      </c>
      <c r="AA20" s="31">
        <f t="shared" si="34"/>
        <v>0</v>
      </c>
      <c r="AB20" s="31">
        <f t="shared" si="35"/>
        <v>0</v>
      </c>
      <c r="AC20" s="31">
        <f t="shared" si="36"/>
        <v>0</v>
      </c>
      <c r="AD20" s="31">
        <f t="shared" si="37"/>
        <v>0</v>
      </c>
      <c r="AE20" s="31">
        <f t="shared" si="38"/>
        <v>0</v>
      </c>
      <c r="AF20" s="31">
        <f t="shared" si="39"/>
        <v>0</v>
      </c>
      <c r="AG20" s="31">
        <f t="shared" si="8"/>
        <v>0</v>
      </c>
      <c r="AH20" s="31">
        <f t="shared" si="9"/>
        <v>0</v>
      </c>
      <c r="AI20" s="31">
        <f t="shared" si="10"/>
        <v>0</v>
      </c>
      <c r="AJ20" s="31">
        <f t="shared" si="11"/>
        <v>0</v>
      </c>
      <c r="AK20" s="31">
        <f t="shared" si="12"/>
        <v>0</v>
      </c>
      <c r="AL20" s="31">
        <f t="shared" si="13"/>
        <v>0</v>
      </c>
      <c r="AM20" s="31">
        <f t="shared" si="14"/>
        <v>0</v>
      </c>
      <c r="AN20" s="31">
        <f t="shared" si="15"/>
        <v>0</v>
      </c>
      <c r="AO20" s="31">
        <f t="shared" si="16"/>
        <v>0</v>
      </c>
      <c r="AP20" s="31">
        <f t="shared" si="17"/>
        <v>0</v>
      </c>
      <c r="AQ20" s="31">
        <f t="shared" si="18"/>
        <v>0</v>
      </c>
      <c r="AR20" s="31">
        <f t="shared" si="19"/>
        <v>0</v>
      </c>
      <c r="AS20" s="15"/>
      <c r="AT20" s="161">
        <f t="shared" si="20"/>
        <v>0</v>
      </c>
      <c r="AU20" s="161">
        <f t="shared" si="21"/>
        <v>0</v>
      </c>
      <c r="AV20" s="161">
        <f t="shared" si="22"/>
        <v>0</v>
      </c>
      <c r="AW20" s="161">
        <f t="shared" si="23"/>
        <v>0</v>
      </c>
      <c r="AX20" s="161">
        <f t="shared" si="24"/>
        <v>0</v>
      </c>
      <c r="AY20" s="161">
        <f t="shared" si="25"/>
        <v>0</v>
      </c>
    </row>
    <row r="21" spans="1:51" ht="16.5" hidden="1" customHeight="1" x14ac:dyDescent="0.25">
      <c r="A21" s="339" t="s">
        <v>50</v>
      </c>
      <c r="B21" s="84"/>
      <c r="C21" s="355"/>
      <c r="D21" s="84"/>
      <c r="E21" s="355"/>
      <c r="F21" s="343">
        <f t="shared" si="26"/>
        <v>0</v>
      </c>
      <c r="G21" s="343">
        <f t="shared" si="27"/>
        <v>0</v>
      </c>
      <c r="H21" s="30">
        <v>28</v>
      </c>
      <c r="I21" s="30"/>
      <c r="J21" s="30"/>
      <c r="K21" s="30"/>
      <c r="L21" s="30"/>
      <c r="M21" s="30"/>
      <c r="N21" s="318"/>
      <c r="O21" s="31">
        <f t="shared" si="28"/>
        <v>0</v>
      </c>
      <c r="P21" s="31">
        <f t="shared" si="29"/>
        <v>0</v>
      </c>
      <c r="Q21" s="31">
        <f t="shared" si="30"/>
        <v>0</v>
      </c>
      <c r="R21" s="31">
        <f t="shared" si="31"/>
        <v>0</v>
      </c>
      <c r="S21" s="31">
        <f t="shared" si="32"/>
        <v>0</v>
      </c>
      <c r="T21" s="31">
        <f t="shared" si="33"/>
        <v>0</v>
      </c>
      <c r="U21" s="31">
        <f t="shared" si="1"/>
        <v>0</v>
      </c>
      <c r="V21" s="31">
        <f t="shared" si="2"/>
        <v>0</v>
      </c>
      <c r="W21" s="31">
        <f t="shared" si="3"/>
        <v>0</v>
      </c>
      <c r="X21" s="31">
        <f t="shared" si="4"/>
        <v>0</v>
      </c>
      <c r="Y21" s="31">
        <f t="shared" si="5"/>
        <v>0</v>
      </c>
      <c r="Z21" s="31">
        <f t="shared" si="6"/>
        <v>0</v>
      </c>
      <c r="AA21" s="31">
        <f t="shared" si="34"/>
        <v>0</v>
      </c>
      <c r="AB21" s="31">
        <f t="shared" si="35"/>
        <v>0</v>
      </c>
      <c r="AC21" s="31">
        <f t="shared" si="36"/>
        <v>0</v>
      </c>
      <c r="AD21" s="31">
        <f t="shared" si="37"/>
        <v>0</v>
      </c>
      <c r="AE21" s="31">
        <f t="shared" si="38"/>
        <v>0</v>
      </c>
      <c r="AF21" s="31">
        <f t="shared" si="39"/>
        <v>0</v>
      </c>
      <c r="AG21" s="31">
        <f t="shared" si="8"/>
        <v>0</v>
      </c>
      <c r="AH21" s="31">
        <f t="shared" si="9"/>
        <v>0</v>
      </c>
      <c r="AI21" s="31">
        <f t="shared" si="10"/>
        <v>0</v>
      </c>
      <c r="AJ21" s="31">
        <f t="shared" si="11"/>
        <v>0</v>
      </c>
      <c r="AK21" s="31">
        <f t="shared" si="12"/>
        <v>0</v>
      </c>
      <c r="AL21" s="31">
        <f t="shared" si="13"/>
        <v>0</v>
      </c>
      <c r="AM21" s="31">
        <f t="shared" si="14"/>
        <v>0</v>
      </c>
      <c r="AN21" s="31">
        <f t="shared" si="15"/>
        <v>0</v>
      </c>
      <c r="AO21" s="31">
        <f t="shared" si="16"/>
        <v>0</v>
      </c>
      <c r="AP21" s="31">
        <f t="shared" si="17"/>
        <v>0</v>
      </c>
      <c r="AQ21" s="31">
        <f t="shared" si="18"/>
        <v>0</v>
      </c>
      <c r="AR21" s="31">
        <f t="shared" si="19"/>
        <v>0</v>
      </c>
      <c r="AS21" s="15"/>
      <c r="AT21" s="161">
        <f t="shared" si="20"/>
        <v>0</v>
      </c>
      <c r="AU21" s="161">
        <f t="shared" si="21"/>
        <v>0</v>
      </c>
      <c r="AV21" s="161">
        <f t="shared" si="22"/>
        <v>0</v>
      </c>
      <c r="AW21" s="161">
        <f t="shared" si="23"/>
        <v>0</v>
      </c>
      <c r="AX21" s="161">
        <f t="shared" si="24"/>
        <v>0</v>
      </c>
      <c r="AY21" s="161">
        <f t="shared" si="25"/>
        <v>0</v>
      </c>
    </row>
    <row r="22" spans="1:51" ht="16.5" hidden="1" customHeight="1" x14ac:dyDescent="0.25">
      <c r="A22" s="339" t="s">
        <v>51</v>
      </c>
      <c r="B22" s="84"/>
      <c r="C22" s="355"/>
      <c r="D22" s="84"/>
      <c r="E22" s="355"/>
      <c r="F22" s="343">
        <f t="shared" si="26"/>
        <v>0</v>
      </c>
      <c r="G22" s="343">
        <f t="shared" si="27"/>
        <v>0</v>
      </c>
      <c r="H22" s="30">
        <v>30</v>
      </c>
      <c r="I22" s="30"/>
      <c r="J22" s="30"/>
      <c r="K22" s="30"/>
      <c r="L22" s="30"/>
      <c r="M22" s="30"/>
      <c r="N22" s="318"/>
      <c r="O22" s="31">
        <f t="shared" si="28"/>
        <v>0</v>
      </c>
      <c r="P22" s="31">
        <f t="shared" si="29"/>
        <v>0</v>
      </c>
      <c r="Q22" s="31">
        <f t="shared" si="30"/>
        <v>0</v>
      </c>
      <c r="R22" s="31">
        <f t="shared" si="31"/>
        <v>0</v>
      </c>
      <c r="S22" s="31">
        <f t="shared" si="32"/>
        <v>0</v>
      </c>
      <c r="T22" s="31">
        <f t="shared" si="33"/>
        <v>0</v>
      </c>
      <c r="U22" s="31">
        <f t="shared" si="1"/>
        <v>0</v>
      </c>
      <c r="V22" s="31">
        <f t="shared" si="2"/>
        <v>0</v>
      </c>
      <c r="W22" s="31">
        <f t="shared" si="3"/>
        <v>0</v>
      </c>
      <c r="X22" s="31">
        <f t="shared" si="4"/>
        <v>0</v>
      </c>
      <c r="Y22" s="31">
        <f t="shared" si="5"/>
        <v>0</v>
      </c>
      <c r="Z22" s="31">
        <f t="shared" si="6"/>
        <v>0</v>
      </c>
      <c r="AA22" s="31">
        <f t="shared" si="34"/>
        <v>0</v>
      </c>
      <c r="AB22" s="31">
        <f t="shared" si="35"/>
        <v>0</v>
      </c>
      <c r="AC22" s="31">
        <f t="shared" si="36"/>
        <v>0</v>
      </c>
      <c r="AD22" s="31">
        <f t="shared" si="37"/>
        <v>0</v>
      </c>
      <c r="AE22" s="31">
        <f t="shared" si="38"/>
        <v>0</v>
      </c>
      <c r="AF22" s="31">
        <f t="shared" si="39"/>
        <v>0</v>
      </c>
      <c r="AG22" s="31">
        <f t="shared" si="8"/>
        <v>0</v>
      </c>
      <c r="AH22" s="31">
        <f t="shared" si="9"/>
        <v>0</v>
      </c>
      <c r="AI22" s="31">
        <f t="shared" si="10"/>
        <v>0</v>
      </c>
      <c r="AJ22" s="31">
        <f t="shared" si="11"/>
        <v>0</v>
      </c>
      <c r="AK22" s="31">
        <f t="shared" si="12"/>
        <v>0</v>
      </c>
      <c r="AL22" s="31">
        <f t="shared" si="13"/>
        <v>0</v>
      </c>
      <c r="AM22" s="31">
        <f t="shared" si="14"/>
        <v>0</v>
      </c>
      <c r="AN22" s="31">
        <f t="shared" si="15"/>
        <v>0</v>
      </c>
      <c r="AO22" s="31">
        <f t="shared" si="16"/>
        <v>0</v>
      </c>
      <c r="AP22" s="31">
        <f t="shared" si="17"/>
        <v>0</v>
      </c>
      <c r="AQ22" s="31">
        <f t="shared" si="18"/>
        <v>0</v>
      </c>
      <c r="AR22" s="31">
        <f t="shared" si="19"/>
        <v>0</v>
      </c>
      <c r="AS22" s="15"/>
      <c r="AT22" s="161">
        <f t="shared" si="20"/>
        <v>0</v>
      </c>
      <c r="AU22" s="161">
        <f t="shared" si="21"/>
        <v>0</v>
      </c>
      <c r="AV22" s="161">
        <f t="shared" si="22"/>
        <v>0</v>
      </c>
      <c r="AW22" s="161">
        <f t="shared" si="23"/>
        <v>0</v>
      </c>
      <c r="AX22" s="161">
        <f t="shared" si="24"/>
        <v>0</v>
      </c>
      <c r="AY22" s="161">
        <f t="shared" si="25"/>
        <v>0</v>
      </c>
    </row>
    <row r="23" spans="1:51" ht="16.5" hidden="1" customHeight="1" x14ac:dyDescent="0.25">
      <c r="A23" s="340" t="s">
        <v>322</v>
      </c>
      <c r="B23" s="341"/>
      <c r="C23" s="342"/>
      <c r="D23" s="341"/>
      <c r="E23" s="342"/>
      <c r="F23" s="343">
        <f t="shared" si="26"/>
        <v>0</v>
      </c>
      <c r="G23" s="343">
        <f t="shared" si="27"/>
        <v>0</v>
      </c>
      <c r="H23" s="344"/>
      <c r="I23" s="344"/>
      <c r="J23" s="344"/>
      <c r="K23" s="344"/>
      <c r="L23" s="344"/>
      <c r="M23" s="344"/>
      <c r="N23" s="159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15"/>
      <c r="AT23" s="161">
        <f t="shared" si="20"/>
        <v>0</v>
      </c>
      <c r="AU23" s="161">
        <f t="shared" si="21"/>
        <v>0</v>
      </c>
      <c r="AV23" s="161">
        <f t="shared" si="22"/>
        <v>0</v>
      </c>
      <c r="AW23" s="161">
        <f t="shared" si="23"/>
        <v>0</v>
      </c>
      <c r="AX23" s="161">
        <f t="shared" si="24"/>
        <v>0</v>
      </c>
      <c r="AY23" s="161">
        <f t="shared" si="25"/>
        <v>0</v>
      </c>
    </row>
    <row r="24" spans="1:51" ht="16.5" hidden="1" customHeight="1" x14ac:dyDescent="0.25">
      <c r="A24" s="352"/>
      <c r="B24" s="84"/>
      <c r="C24" s="355"/>
      <c r="D24" s="84"/>
      <c r="E24" s="355"/>
      <c r="F24" s="343">
        <f t="shared" si="26"/>
        <v>0</v>
      </c>
      <c r="G24" s="343">
        <f t="shared" si="27"/>
        <v>0</v>
      </c>
      <c r="H24" s="10"/>
      <c r="I24" s="10"/>
      <c r="J24" s="10"/>
      <c r="K24" s="10"/>
      <c r="L24" s="10"/>
      <c r="M24" s="10"/>
      <c r="N24" s="315"/>
      <c r="O24" s="31">
        <f t="shared" si="28"/>
        <v>0</v>
      </c>
      <c r="P24" s="31">
        <f t="shared" si="29"/>
        <v>0</v>
      </c>
      <c r="Q24" s="31">
        <f t="shared" si="30"/>
        <v>0</v>
      </c>
      <c r="R24" s="31">
        <f t="shared" si="31"/>
        <v>0</v>
      </c>
      <c r="S24" s="31">
        <f t="shared" si="32"/>
        <v>0</v>
      </c>
      <c r="T24" s="31">
        <f t="shared" si="33"/>
        <v>0</v>
      </c>
      <c r="U24" s="31">
        <f t="shared" ref="U24:Z31" si="40">$D24*H24/100</f>
        <v>0</v>
      </c>
      <c r="V24" s="31">
        <f t="shared" si="40"/>
        <v>0</v>
      </c>
      <c r="W24" s="31">
        <f t="shared" si="40"/>
        <v>0</v>
      </c>
      <c r="X24" s="31">
        <f t="shared" si="40"/>
        <v>0</v>
      </c>
      <c r="Y24" s="31">
        <f t="shared" si="40"/>
        <v>0</v>
      </c>
      <c r="Z24" s="31">
        <f t="shared" si="40"/>
        <v>0</v>
      </c>
      <c r="AA24" s="31">
        <f t="shared" si="34"/>
        <v>0</v>
      </c>
      <c r="AB24" s="31">
        <f t="shared" si="35"/>
        <v>0</v>
      </c>
      <c r="AC24" s="31">
        <f t="shared" si="36"/>
        <v>0</v>
      </c>
      <c r="AD24" s="31">
        <f t="shared" si="37"/>
        <v>0</v>
      </c>
      <c r="AE24" s="31">
        <f t="shared" si="38"/>
        <v>0</v>
      </c>
      <c r="AF24" s="31">
        <f t="shared" si="39"/>
        <v>0</v>
      </c>
      <c r="AG24" s="31">
        <f t="shared" ref="AG24:AL31" si="41">$E24*H24/100</f>
        <v>0</v>
      </c>
      <c r="AH24" s="31">
        <f t="shared" si="41"/>
        <v>0</v>
      </c>
      <c r="AI24" s="31">
        <f t="shared" si="41"/>
        <v>0</v>
      </c>
      <c r="AJ24" s="31">
        <f t="shared" si="41"/>
        <v>0</v>
      </c>
      <c r="AK24" s="31">
        <f t="shared" si="41"/>
        <v>0</v>
      </c>
      <c r="AL24" s="31">
        <f t="shared" si="41"/>
        <v>0</v>
      </c>
      <c r="AM24" s="31">
        <f t="shared" ref="AM24:AR31" si="42">$G24*H24/100</f>
        <v>0</v>
      </c>
      <c r="AN24" s="31">
        <f t="shared" si="42"/>
        <v>0</v>
      </c>
      <c r="AO24" s="31">
        <f t="shared" si="42"/>
        <v>0</v>
      </c>
      <c r="AP24" s="31">
        <f t="shared" si="42"/>
        <v>0</v>
      </c>
      <c r="AQ24" s="31">
        <f t="shared" si="42"/>
        <v>0</v>
      </c>
      <c r="AR24" s="31">
        <f t="shared" si="42"/>
        <v>0</v>
      </c>
      <c r="AS24" s="15"/>
      <c r="AT24" s="161">
        <f t="shared" si="20"/>
        <v>0</v>
      </c>
      <c r="AU24" s="161">
        <f t="shared" si="21"/>
        <v>0</v>
      </c>
      <c r="AV24" s="161">
        <f t="shared" si="22"/>
        <v>0</v>
      </c>
      <c r="AW24" s="161">
        <f t="shared" si="23"/>
        <v>0</v>
      </c>
      <c r="AX24" s="161">
        <f t="shared" si="24"/>
        <v>0</v>
      </c>
      <c r="AY24" s="161">
        <f t="shared" si="25"/>
        <v>0</v>
      </c>
    </row>
    <row r="25" spans="1:51" ht="16.5" hidden="1" customHeight="1" x14ac:dyDescent="0.25">
      <c r="A25" s="352"/>
      <c r="B25" s="84"/>
      <c r="C25" s="355"/>
      <c r="D25" s="84"/>
      <c r="E25" s="355"/>
      <c r="F25" s="343">
        <f t="shared" si="26"/>
        <v>0</v>
      </c>
      <c r="G25" s="343">
        <f t="shared" si="27"/>
        <v>0</v>
      </c>
      <c r="H25" s="10"/>
      <c r="I25" s="10"/>
      <c r="J25" s="10"/>
      <c r="K25" s="10"/>
      <c r="L25" s="10"/>
      <c r="M25" s="10"/>
      <c r="N25" s="315"/>
      <c r="O25" s="31">
        <f t="shared" si="28"/>
        <v>0</v>
      </c>
      <c r="P25" s="31">
        <f t="shared" si="29"/>
        <v>0</v>
      </c>
      <c r="Q25" s="31">
        <f t="shared" si="30"/>
        <v>0</v>
      </c>
      <c r="R25" s="31">
        <f t="shared" si="31"/>
        <v>0</v>
      </c>
      <c r="S25" s="31">
        <f t="shared" si="32"/>
        <v>0</v>
      </c>
      <c r="T25" s="31">
        <f t="shared" si="33"/>
        <v>0</v>
      </c>
      <c r="U25" s="31">
        <f t="shared" si="40"/>
        <v>0</v>
      </c>
      <c r="V25" s="31">
        <f t="shared" si="40"/>
        <v>0</v>
      </c>
      <c r="W25" s="31">
        <f t="shared" si="40"/>
        <v>0</v>
      </c>
      <c r="X25" s="31">
        <f t="shared" si="40"/>
        <v>0</v>
      </c>
      <c r="Y25" s="31">
        <f t="shared" si="40"/>
        <v>0</v>
      </c>
      <c r="Z25" s="31">
        <f t="shared" si="40"/>
        <v>0</v>
      </c>
      <c r="AA25" s="31">
        <f t="shared" si="34"/>
        <v>0</v>
      </c>
      <c r="AB25" s="31">
        <f t="shared" si="35"/>
        <v>0</v>
      </c>
      <c r="AC25" s="31">
        <f t="shared" si="36"/>
        <v>0</v>
      </c>
      <c r="AD25" s="31">
        <f t="shared" si="37"/>
        <v>0</v>
      </c>
      <c r="AE25" s="31">
        <f t="shared" si="38"/>
        <v>0</v>
      </c>
      <c r="AF25" s="31">
        <f t="shared" si="39"/>
        <v>0</v>
      </c>
      <c r="AG25" s="31">
        <f t="shared" si="41"/>
        <v>0</v>
      </c>
      <c r="AH25" s="31">
        <f t="shared" si="41"/>
        <v>0</v>
      </c>
      <c r="AI25" s="31">
        <f t="shared" si="41"/>
        <v>0</v>
      </c>
      <c r="AJ25" s="31">
        <f t="shared" si="41"/>
        <v>0</v>
      </c>
      <c r="AK25" s="31">
        <f t="shared" si="41"/>
        <v>0</v>
      </c>
      <c r="AL25" s="31">
        <f t="shared" si="41"/>
        <v>0</v>
      </c>
      <c r="AM25" s="31">
        <f t="shared" si="42"/>
        <v>0</v>
      </c>
      <c r="AN25" s="31">
        <f t="shared" si="42"/>
        <v>0</v>
      </c>
      <c r="AO25" s="31">
        <f t="shared" si="42"/>
        <v>0</v>
      </c>
      <c r="AP25" s="31">
        <f t="shared" si="42"/>
        <v>0</v>
      </c>
      <c r="AQ25" s="31">
        <f t="shared" si="42"/>
        <v>0</v>
      </c>
      <c r="AR25" s="31">
        <f t="shared" si="42"/>
        <v>0</v>
      </c>
      <c r="AS25" s="15"/>
      <c r="AT25" s="161">
        <f t="shared" si="20"/>
        <v>0</v>
      </c>
      <c r="AU25" s="161">
        <f t="shared" si="21"/>
        <v>0</v>
      </c>
      <c r="AV25" s="161">
        <f t="shared" si="22"/>
        <v>0</v>
      </c>
      <c r="AW25" s="161">
        <f t="shared" si="23"/>
        <v>0</v>
      </c>
      <c r="AX25" s="161">
        <f t="shared" si="24"/>
        <v>0</v>
      </c>
      <c r="AY25" s="161">
        <f t="shared" si="25"/>
        <v>0</v>
      </c>
    </row>
    <row r="26" spans="1:51" ht="16.5" hidden="1" customHeight="1" x14ac:dyDescent="0.25">
      <c r="A26" s="352"/>
      <c r="B26" s="84"/>
      <c r="C26" s="355"/>
      <c r="D26" s="84"/>
      <c r="E26" s="355"/>
      <c r="F26" s="343">
        <f t="shared" si="26"/>
        <v>0</v>
      </c>
      <c r="G26" s="343">
        <f t="shared" si="27"/>
        <v>0</v>
      </c>
      <c r="H26" s="10"/>
      <c r="I26" s="10"/>
      <c r="J26" s="10"/>
      <c r="K26" s="10"/>
      <c r="L26" s="10"/>
      <c r="M26" s="10"/>
      <c r="N26" s="315"/>
      <c r="O26" s="31">
        <f t="shared" si="28"/>
        <v>0</v>
      </c>
      <c r="P26" s="31">
        <f t="shared" si="29"/>
        <v>0</v>
      </c>
      <c r="Q26" s="31">
        <f t="shared" si="30"/>
        <v>0</v>
      </c>
      <c r="R26" s="31">
        <f t="shared" si="31"/>
        <v>0</v>
      </c>
      <c r="S26" s="31">
        <f t="shared" si="32"/>
        <v>0</v>
      </c>
      <c r="T26" s="31">
        <f t="shared" si="33"/>
        <v>0</v>
      </c>
      <c r="U26" s="31">
        <f t="shared" si="40"/>
        <v>0</v>
      </c>
      <c r="V26" s="31">
        <f t="shared" si="40"/>
        <v>0</v>
      </c>
      <c r="W26" s="31">
        <f t="shared" si="40"/>
        <v>0</v>
      </c>
      <c r="X26" s="31">
        <f t="shared" si="40"/>
        <v>0</v>
      </c>
      <c r="Y26" s="31">
        <f t="shared" si="40"/>
        <v>0</v>
      </c>
      <c r="Z26" s="31">
        <f t="shared" si="40"/>
        <v>0</v>
      </c>
      <c r="AA26" s="31">
        <f t="shared" si="34"/>
        <v>0</v>
      </c>
      <c r="AB26" s="31">
        <f t="shared" si="35"/>
        <v>0</v>
      </c>
      <c r="AC26" s="31">
        <f t="shared" si="36"/>
        <v>0</v>
      </c>
      <c r="AD26" s="31">
        <f t="shared" si="37"/>
        <v>0</v>
      </c>
      <c r="AE26" s="31">
        <f t="shared" si="38"/>
        <v>0</v>
      </c>
      <c r="AF26" s="31">
        <f t="shared" si="39"/>
        <v>0</v>
      </c>
      <c r="AG26" s="31">
        <f t="shared" si="41"/>
        <v>0</v>
      </c>
      <c r="AH26" s="31">
        <f t="shared" si="41"/>
        <v>0</v>
      </c>
      <c r="AI26" s="31">
        <f t="shared" si="41"/>
        <v>0</v>
      </c>
      <c r="AJ26" s="31">
        <f t="shared" si="41"/>
        <v>0</v>
      </c>
      <c r="AK26" s="31">
        <f t="shared" si="41"/>
        <v>0</v>
      </c>
      <c r="AL26" s="31">
        <f t="shared" si="41"/>
        <v>0</v>
      </c>
      <c r="AM26" s="31">
        <f t="shared" si="42"/>
        <v>0</v>
      </c>
      <c r="AN26" s="31">
        <f t="shared" si="42"/>
        <v>0</v>
      </c>
      <c r="AO26" s="31">
        <f t="shared" si="42"/>
        <v>0</v>
      </c>
      <c r="AP26" s="31">
        <f t="shared" si="42"/>
        <v>0</v>
      </c>
      <c r="AQ26" s="31">
        <f t="shared" si="42"/>
        <v>0</v>
      </c>
      <c r="AR26" s="31">
        <f t="shared" si="42"/>
        <v>0</v>
      </c>
      <c r="AS26" s="15"/>
      <c r="AT26" s="161">
        <f t="shared" si="20"/>
        <v>0</v>
      </c>
      <c r="AU26" s="161">
        <f t="shared" si="21"/>
        <v>0</v>
      </c>
      <c r="AV26" s="161">
        <f t="shared" si="22"/>
        <v>0</v>
      </c>
      <c r="AW26" s="161">
        <f t="shared" si="23"/>
        <v>0</v>
      </c>
      <c r="AX26" s="161">
        <f t="shared" si="24"/>
        <v>0</v>
      </c>
      <c r="AY26" s="161">
        <f t="shared" si="25"/>
        <v>0</v>
      </c>
    </row>
    <row r="27" spans="1:51" ht="16.5" hidden="1" customHeight="1" x14ac:dyDescent="0.25">
      <c r="A27" s="352"/>
      <c r="B27" s="84"/>
      <c r="C27" s="355"/>
      <c r="D27" s="84"/>
      <c r="E27" s="355"/>
      <c r="F27" s="343">
        <f t="shared" si="26"/>
        <v>0</v>
      </c>
      <c r="G27" s="343">
        <f t="shared" si="27"/>
        <v>0</v>
      </c>
      <c r="H27" s="10"/>
      <c r="I27" s="10"/>
      <c r="J27" s="10"/>
      <c r="K27" s="10"/>
      <c r="L27" s="10"/>
      <c r="M27" s="10"/>
      <c r="N27" s="315"/>
      <c r="O27" s="31">
        <f t="shared" si="28"/>
        <v>0</v>
      </c>
      <c r="P27" s="31">
        <f t="shared" si="29"/>
        <v>0</v>
      </c>
      <c r="Q27" s="31">
        <f t="shared" si="30"/>
        <v>0</v>
      </c>
      <c r="R27" s="31">
        <f t="shared" si="31"/>
        <v>0</v>
      </c>
      <c r="S27" s="31">
        <f t="shared" si="32"/>
        <v>0</v>
      </c>
      <c r="T27" s="31">
        <f t="shared" si="33"/>
        <v>0</v>
      </c>
      <c r="U27" s="31">
        <f t="shared" si="40"/>
        <v>0</v>
      </c>
      <c r="V27" s="31">
        <f t="shared" si="40"/>
        <v>0</v>
      </c>
      <c r="W27" s="31">
        <f t="shared" si="40"/>
        <v>0</v>
      </c>
      <c r="X27" s="31">
        <f t="shared" si="40"/>
        <v>0</v>
      </c>
      <c r="Y27" s="31">
        <f t="shared" si="40"/>
        <v>0</v>
      </c>
      <c r="Z27" s="31">
        <f t="shared" si="40"/>
        <v>0</v>
      </c>
      <c r="AA27" s="31">
        <f t="shared" si="34"/>
        <v>0</v>
      </c>
      <c r="AB27" s="31">
        <f t="shared" si="35"/>
        <v>0</v>
      </c>
      <c r="AC27" s="31">
        <f t="shared" si="36"/>
        <v>0</v>
      </c>
      <c r="AD27" s="31">
        <f t="shared" si="37"/>
        <v>0</v>
      </c>
      <c r="AE27" s="31">
        <f t="shared" si="38"/>
        <v>0</v>
      </c>
      <c r="AF27" s="31">
        <f t="shared" si="39"/>
        <v>0</v>
      </c>
      <c r="AG27" s="31">
        <f t="shared" si="41"/>
        <v>0</v>
      </c>
      <c r="AH27" s="31">
        <f t="shared" si="41"/>
        <v>0</v>
      </c>
      <c r="AI27" s="31">
        <f t="shared" si="41"/>
        <v>0</v>
      </c>
      <c r="AJ27" s="31">
        <f t="shared" si="41"/>
        <v>0</v>
      </c>
      <c r="AK27" s="31">
        <f t="shared" si="41"/>
        <v>0</v>
      </c>
      <c r="AL27" s="31">
        <f t="shared" si="41"/>
        <v>0</v>
      </c>
      <c r="AM27" s="31">
        <f t="shared" si="42"/>
        <v>0</v>
      </c>
      <c r="AN27" s="31">
        <f t="shared" si="42"/>
        <v>0</v>
      </c>
      <c r="AO27" s="31">
        <f t="shared" si="42"/>
        <v>0</v>
      </c>
      <c r="AP27" s="31">
        <f t="shared" si="42"/>
        <v>0</v>
      </c>
      <c r="AQ27" s="31">
        <f t="shared" si="42"/>
        <v>0</v>
      </c>
      <c r="AR27" s="31">
        <f t="shared" si="42"/>
        <v>0</v>
      </c>
      <c r="AS27" s="15"/>
      <c r="AT27" s="161">
        <f t="shared" si="20"/>
        <v>0</v>
      </c>
      <c r="AU27" s="161">
        <f t="shared" si="21"/>
        <v>0</v>
      </c>
      <c r="AV27" s="161">
        <f t="shared" si="22"/>
        <v>0</v>
      </c>
      <c r="AW27" s="161">
        <f t="shared" si="23"/>
        <v>0</v>
      </c>
      <c r="AX27" s="161">
        <f t="shared" si="24"/>
        <v>0</v>
      </c>
      <c r="AY27" s="161">
        <f t="shared" si="25"/>
        <v>0</v>
      </c>
    </row>
    <row r="28" spans="1:51" ht="16.5" hidden="1" customHeight="1" x14ac:dyDescent="0.25">
      <c r="A28" s="352"/>
      <c r="B28" s="84"/>
      <c r="C28" s="355"/>
      <c r="D28" s="84"/>
      <c r="E28" s="355"/>
      <c r="F28" s="343">
        <f t="shared" si="26"/>
        <v>0</v>
      </c>
      <c r="G28" s="343">
        <f t="shared" si="27"/>
        <v>0</v>
      </c>
      <c r="H28" s="10"/>
      <c r="I28" s="10"/>
      <c r="J28" s="10"/>
      <c r="K28" s="10"/>
      <c r="L28" s="10"/>
      <c r="M28" s="10"/>
      <c r="N28" s="315"/>
      <c r="O28" s="31">
        <f t="shared" si="28"/>
        <v>0</v>
      </c>
      <c r="P28" s="31">
        <f t="shared" si="29"/>
        <v>0</v>
      </c>
      <c r="Q28" s="31">
        <f t="shared" si="30"/>
        <v>0</v>
      </c>
      <c r="R28" s="31">
        <f t="shared" si="31"/>
        <v>0</v>
      </c>
      <c r="S28" s="31">
        <f t="shared" si="32"/>
        <v>0</v>
      </c>
      <c r="T28" s="31">
        <f t="shared" si="33"/>
        <v>0</v>
      </c>
      <c r="U28" s="31">
        <f t="shared" si="40"/>
        <v>0</v>
      </c>
      <c r="V28" s="31">
        <f t="shared" si="40"/>
        <v>0</v>
      </c>
      <c r="W28" s="31">
        <f t="shared" si="40"/>
        <v>0</v>
      </c>
      <c r="X28" s="31">
        <f t="shared" si="40"/>
        <v>0</v>
      </c>
      <c r="Y28" s="31">
        <f t="shared" si="40"/>
        <v>0</v>
      </c>
      <c r="Z28" s="31">
        <f t="shared" si="40"/>
        <v>0</v>
      </c>
      <c r="AA28" s="31">
        <f t="shared" si="34"/>
        <v>0</v>
      </c>
      <c r="AB28" s="31">
        <f t="shared" si="35"/>
        <v>0</v>
      </c>
      <c r="AC28" s="31">
        <f t="shared" si="36"/>
        <v>0</v>
      </c>
      <c r="AD28" s="31">
        <f t="shared" si="37"/>
        <v>0</v>
      </c>
      <c r="AE28" s="31">
        <f t="shared" si="38"/>
        <v>0</v>
      </c>
      <c r="AF28" s="31">
        <f t="shared" si="39"/>
        <v>0</v>
      </c>
      <c r="AG28" s="31">
        <f t="shared" si="41"/>
        <v>0</v>
      </c>
      <c r="AH28" s="31">
        <f t="shared" si="41"/>
        <v>0</v>
      </c>
      <c r="AI28" s="31">
        <f t="shared" si="41"/>
        <v>0</v>
      </c>
      <c r="AJ28" s="31">
        <f t="shared" si="41"/>
        <v>0</v>
      </c>
      <c r="AK28" s="31">
        <f t="shared" si="41"/>
        <v>0</v>
      </c>
      <c r="AL28" s="31">
        <f t="shared" si="41"/>
        <v>0</v>
      </c>
      <c r="AM28" s="31">
        <f t="shared" si="42"/>
        <v>0</v>
      </c>
      <c r="AN28" s="31">
        <f t="shared" si="42"/>
        <v>0</v>
      </c>
      <c r="AO28" s="31">
        <f t="shared" si="42"/>
        <v>0</v>
      </c>
      <c r="AP28" s="31">
        <f t="shared" si="42"/>
        <v>0</v>
      </c>
      <c r="AQ28" s="31">
        <f t="shared" si="42"/>
        <v>0</v>
      </c>
      <c r="AR28" s="31">
        <f t="shared" si="42"/>
        <v>0</v>
      </c>
      <c r="AS28" s="15"/>
      <c r="AT28" s="161">
        <f t="shared" si="20"/>
        <v>0</v>
      </c>
      <c r="AU28" s="161">
        <f t="shared" si="21"/>
        <v>0</v>
      </c>
      <c r="AV28" s="161">
        <f t="shared" si="22"/>
        <v>0</v>
      </c>
      <c r="AW28" s="161">
        <f t="shared" si="23"/>
        <v>0</v>
      </c>
      <c r="AX28" s="161">
        <f t="shared" si="24"/>
        <v>0</v>
      </c>
      <c r="AY28" s="161">
        <f t="shared" si="25"/>
        <v>0</v>
      </c>
    </row>
    <row r="29" spans="1:51" ht="16.5" hidden="1" customHeight="1" x14ac:dyDescent="0.25">
      <c r="A29" s="352"/>
      <c r="B29" s="84"/>
      <c r="C29" s="355"/>
      <c r="D29" s="84"/>
      <c r="E29" s="355"/>
      <c r="F29" s="343">
        <f t="shared" si="26"/>
        <v>0</v>
      </c>
      <c r="G29" s="343">
        <f t="shared" si="27"/>
        <v>0</v>
      </c>
      <c r="H29" s="10"/>
      <c r="I29" s="10"/>
      <c r="J29" s="10"/>
      <c r="K29" s="10"/>
      <c r="L29" s="10"/>
      <c r="M29" s="10"/>
      <c r="N29" s="315"/>
      <c r="O29" s="31">
        <f t="shared" si="28"/>
        <v>0</v>
      </c>
      <c r="P29" s="31">
        <f t="shared" si="29"/>
        <v>0</v>
      </c>
      <c r="Q29" s="31">
        <f t="shared" si="30"/>
        <v>0</v>
      </c>
      <c r="R29" s="31">
        <f t="shared" si="31"/>
        <v>0</v>
      </c>
      <c r="S29" s="31">
        <f t="shared" si="32"/>
        <v>0</v>
      </c>
      <c r="T29" s="31">
        <f t="shared" si="33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34"/>
        <v>0</v>
      </c>
      <c r="AB29" s="31">
        <f t="shared" si="35"/>
        <v>0</v>
      </c>
      <c r="AC29" s="31">
        <f t="shared" si="36"/>
        <v>0</v>
      </c>
      <c r="AD29" s="31">
        <f t="shared" si="37"/>
        <v>0</v>
      </c>
      <c r="AE29" s="31">
        <f t="shared" si="38"/>
        <v>0</v>
      </c>
      <c r="AF29" s="31">
        <f t="shared" si="39"/>
        <v>0</v>
      </c>
      <c r="AG29" s="31">
        <f t="shared" si="41"/>
        <v>0</v>
      </c>
      <c r="AH29" s="31">
        <f t="shared" si="41"/>
        <v>0</v>
      </c>
      <c r="AI29" s="31">
        <f t="shared" si="41"/>
        <v>0</v>
      </c>
      <c r="AJ29" s="31">
        <f t="shared" si="41"/>
        <v>0</v>
      </c>
      <c r="AK29" s="31">
        <f t="shared" si="41"/>
        <v>0</v>
      </c>
      <c r="AL29" s="31">
        <f t="shared" si="41"/>
        <v>0</v>
      </c>
      <c r="AM29" s="31">
        <f t="shared" si="42"/>
        <v>0</v>
      </c>
      <c r="AN29" s="31">
        <f t="shared" si="42"/>
        <v>0</v>
      </c>
      <c r="AO29" s="31">
        <f t="shared" si="42"/>
        <v>0</v>
      </c>
      <c r="AP29" s="31">
        <f t="shared" si="42"/>
        <v>0</v>
      </c>
      <c r="AQ29" s="31">
        <f t="shared" si="42"/>
        <v>0</v>
      </c>
      <c r="AR29" s="31">
        <f t="shared" si="42"/>
        <v>0</v>
      </c>
      <c r="AS29" s="15"/>
      <c r="AT29" s="161">
        <f t="shared" si="20"/>
        <v>0</v>
      </c>
      <c r="AU29" s="161">
        <f t="shared" si="21"/>
        <v>0</v>
      </c>
      <c r="AV29" s="161">
        <f t="shared" si="22"/>
        <v>0</v>
      </c>
      <c r="AW29" s="161">
        <f t="shared" si="23"/>
        <v>0</v>
      </c>
      <c r="AX29" s="161">
        <f t="shared" si="24"/>
        <v>0</v>
      </c>
      <c r="AY29" s="161">
        <f t="shared" si="25"/>
        <v>0</v>
      </c>
    </row>
    <row r="30" spans="1:51" ht="16.5" hidden="1" customHeight="1" x14ac:dyDescent="0.25">
      <c r="A30" s="352"/>
      <c r="B30" s="84"/>
      <c r="C30" s="355"/>
      <c r="D30" s="84"/>
      <c r="E30" s="355"/>
      <c r="F30" s="343">
        <f t="shared" si="26"/>
        <v>0</v>
      </c>
      <c r="G30" s="343">
        <f t="shared" si="27"/>
        <v>0</v>
      </c>
      <c r="H30" s="10"/>
      <c r="I30" s="10"/>
      <c r="J30" s="10"/>
      <c r="K30" s="10"/>
      <c r="L30" s="10"/>
      <c r="M30" s="10"/>
      <c r="N30" s="315"/>
      <c r="O30" s="31">
        <f t="shared" si="28"/>
        <v>0</v>
      </c>
      <c r="P30" s="31">
        <f t="shared" si="29"/>
        <v>0</v>
      </c>
      <c r="Q30" s="31">
        <f t="shared" si="30"/>
        <v>0</v>
      </c>
      <c r="R30" s="31">
        <f t="shared" si="31"/>
        <v>0</v>
      </c>
      <c r="S30" s="31">
        <f t="shared" si="32"/>
        <v>0</v>
      </c>
      <c r="T30" s="31">
        <f t="shared" si="33"/>
        <v>0</v>
      </c>
      <c r="U30" s="31">
        <f t="shared" si="40"/>
        <v>0</v>
      </c>
      <c r="V30" s="31">
        <f t="shared" si="40"/>
        <v>0</v>
      </c>
      <c r="W30" s="31">
        <f t="shared" si="40"/>
        <v>0</v>
      </c>
      <c r="X30" s="31">
        <f t="shared" si="40"/>
        <v>0</v>
      </c>
      <c r="Y30" s="31">
        <f t="shared" si="40"/>
        <v>0</v>
      </c>
      <c r="Z30" s="31">
        <f t="shared" si="40"/>
        <v>0</v>
      </c>
      <c r="AA30" s="31">
        <f t="shared" si="34"/>
        <v>0</v>
      </c>
      <c r="AB30" s="31">
        <f t="shared" si="35"/>
        <v>0</v>
      </c>
      <c r="AC30" s="31">
        <f t="shared" si="36"/>
        <v>0</v>
      </c>
      <c r="AD30" s="31">
        <f t="shared" si="37"/>
        <v>0</v>
      </c>
      <c r="AE30" s="31">
        <f t="shared" si="38"/>
        <v>0</v>
      </c>
      <c r="AF30" s="31">
        <f t="shared" si="39"/>
        <v>0</v>
      </c>
      <c r="AG30" s="31">
        <f t="shared" si="41"/>
        <v>0</v>
      </c>
      <c r="AH30" s="31">
        <f t="shared" si="41"/>
        <v>0</v>
      </c>
      <c r="AI30" s="31">
        <f t="shared" si="41"/>
        <v>0</v>
      </c>
      <c r="AJ30" s="31">
        <f t="shared" si="41"/>
        <v>0</v>
      </c>
      <c r="AK30" s="31">
        <f t="shared" si="41"/>
        <v>0</v>
      </c>
      <c r="AL30" s="31">
        <f t="shared" si="41"/>
        <v>0</v>
      </c>
      <c r="AM30" s="31">
        <f t="shared" si="42"/>
        <v>0</v>
      </c>
      <c r="AN30" s="31">
        <f t="shared" si="42"/>
        <v>0</v>
      </c>
      <c r="AO30" s="31">
        <f t="shared" si="42"/>
        <v>0</v>
      </c>
      <c r="AP30" s="31">
        <f t="shared" si="42"/>
        <v>0</v>
      </c>
      <c r="AQ30" s="31">
        <f t="shared" si="42"/>
        <v>0</v>
      </c>
      <c r="AR30" s="31">
        <f t="shared" si="42"/>
        <v>0</v>
      </c>
      <c r="AS30" s="15"/>
      <c r="AT30" s="161">
        <f t="shared" si="20"/>
        <v>0</v>
      </c>
      <c r="AU30" s="161">
        <f t="shared" si="21"/>
        <v>0</v>
      </c>
      <c r="AV30" s="161">
        <f t="shared" si="22"/>
        <v>0</v>
      </c>
      <c r="AW30" s="161">
        <f t="shared" si="23"/>
        <v>0</v>
      </c>
      <c r="AX30" s="161">
        <f t="shared" si="24"/>
        <v>0</v>
      </c>
      <c r="AY30" s="161">
        <f t="shared" si="25"/>
        <v>0</v>
      </c>
    </row>
    <row r="31" spans="1:51" ht="16.5" hidden="1" customHeight="1" x14ac:dyDescent="0.25">
      <c r="A31" s="352"/>
      <c r="B31" s="84"/>
      <c r="C31" s="355"/>
      <c r="D31" s="84"/>
      <c r="E31" s="355"/>
      <c r="F31" s="343">
        <f t="shared" si="26"/>
        <v>0</v>
      </c>
      <c r="G31" s="343">
        <f t="shared" si="27"/>
        <v>0</v>
      </c>
      <c r="H31" s="10"/>
      <c r="I31" s="10"/>
      <c r="J31" s="10"/>
      <c r="K31" s="10"/>
      <c r="L31" s="10"/>
      <c r="M31" s="10"/>
      <c r="N31" s="315"/>
      <c r="O31" s="31">
        <f t="shared" si="28"/>
        <v>0</v>
      </c>
      <c r="P31" s="31">
        <f t="shared" si="29"/>
        <v>0</v>
      </c>
      <c r="Q31" s="31">
        <f t="shared" si="30"/>
        <v>0</v>
      </c>
      <c r="R31" s="31">
        <f t="shared" si="31"/>
        <v>0</v>
      </c>
      <c r="S31" s="31">
        <f t="shared" si="32"/>
        <v>0</v>
      </c>
      <c r="T31" s="31">
        <f t="shared" si="33"/>
        <v>0</v>
      </c>
      <c r="U31" s="31">
        <f t="shared" si="40"/>
        <v>0</v>
      </c>
      <c r="V31" s="31">
        <f t="shared" si="40"/>
        <v>0</v>
      </c>
      <c r="W31" s="31">
        <f t="shared" si="40"/>
        <v>0</v>
      </c>
      <c r="X31" s="31">
        <f t="shared" si="40"/>
        <v>0</v>
      </c>
      <c r="Y31" s="31">
        <f t="shared" si="40"/>
        <v>0</v>
      </c>
      <c r="Z31" s="31">
        <f t="shared" si="40"/>
        <v>0</v>
      </c>
      <c r="AA31" s="31">
        <f t="shared" si="34"/>
        <v>0</v>
      </c>
      <c r="AB31" s="31">
        <f t="shared" si="35"/>
        <v>0</v>
      </c>
      <c r="AC31" s="31">
        <f t="shared" si="36"/>
        <v>0</v>
      </c>
      <c r="AD31" s="31">
        <f t="shared" si="37"/>
        <v>0</v>
      </c>
      <c r="AE31" s="31">
        <f t="shared" si="38"/>
        <v>0</v>
      </c>
      <c r="AF31" s="31">
        <f t="shared" si="39"/>
        <v>0</v>
      </c>
      <c r="AG31" s="31">
        <f t="shared" si="41"/>
        <v>0</v>
      </c>
      <c r="AH31" s="31">
        <f t="shared" si="41"/>
        <v>0</v>
      </c>
      <c r="AI31" s="31">
        <f t="shared" si="41"/>
        <v>0</v>
      </c>
      <c r="AJ31" s="31">
        <f t="shared" si="41"/>
        <v>0</v>
      </c>
      <c r="AK31" s="31">
        <f t="shared" si="41"/>
        <v>0</v>
      </c>
      <c r="AL31" s="31">
        <f t="shared" si="41"/>
        <v>0</v>
      </c>
      <c r="AM31" s="31">
        <f t="shared" si="42"/>
        <v>0</v>
      </c>
      <c r="AN31" s="31">
        <f t="shared" si="42"/>
        <v>0</v>
      </c>
      <c r="AO31" s="31">
        <f t="shared" si="42"/>
        <v>0</v>
      </c>
      <c r="AP31" s="31">
        <f t="shared" si="42"/>
        <v>0</v>
      </c>
      <c r="AQ31" s="31">
        <f t="shared" si="42"/>
        <v>0</v>
      </c>
      <c r="AR31" s="31">
        <f t="shared" si="42"/>
        <v>0</v>
      </c>
      <c r="AS31" s="15"/>
      <c r="AT31" s="161">
        <f t="shared" si="20"/>
        <v>0</v>
      </c>
      <c r="AU31" s="161">
        <f t="shared" si="21"/>
        <v>0</v>
      </c>
      <c r="AV31" s="161">
        <f t="shared" si="22"/>
        <v>0</v>
      </c>
      <c r="AW31" s="161">
        <f t="shared" si="23"/>
        <v>0</v>
      </c>
      <c r="AX31" s="161">
        <f t="shared" si="24"/>
        <v>0</v>
      </c>
      <c r="AY31" s="161">
        <f t="shared" si="25"/>
        <v>0</v>
      </c>
    </row>
    <row r="32" spans="1:51" ht="16.5" customHeight="1" x14ac:dyDescent="0.25">
      <c r="A32" s="33" t="s">
        <v>33</v>
      </c>
      <c r="B32" s="85"/>
      <c r="C32" s="176"/>
      <c r="D32" s="85"/>
      <c r="E32" s="176"/>
      <c r="F32" s="85"/>
      <c r="G32" s="85"/>
      <c r="H32" s="330"/>
      <c r="I32" s="330"/>
      <c r="J32" s="330"/>
      <c r="K32" s="330"/>
      <c r="L32" s="330"/>
      <c r="M32" s="330"/>
      <c r="N32" s="319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5"/>
      <c r="AN32" s="35"/>
      <c r="AO32" s="35"/>
      <c r="AP32" s="35"/>
      <c r="AQ32" s="35"/>
      <c r="AR32" s="35"/>
      <c r="AS32" s="15"/>
      <c r="AT32" s="161"/>
      <c r="AU32" s="161"/>
      <c r="AV32" s="161"/>
      <c r="AW32" s="161"/>
      <c r="AX32" s="161"/>
      <c r="AY32" s="161"/>
    </row>
    <row r="33" spans="1:51" ht="16.5" customHeight="1" x14ac:dyDescent="0.25">
      <c r="A33" s="339" t="s">
        <v>61</v>
      </c>
      <c r="B33" s="84"/>
      <c r="C33" s="355"/>
      <c r="D33" s="84"/>
      <c r="E33" s="355"/>
      <c r="F33" s="343">
        <f>B33+D33</f>
        <v>0</v>
      </c>
      <c r="G33" s="343">
        <f>SUM(B33:E33)</f>
        <v>0</v>
      </c>
      <c r="H33" s="30">
        <v>12</v>
      </c>
      <c r="I33" s="30">
        <v>52</v>
      </c>
      <c r="J33" s="30"/>
      <c r="K33" s="30"/>
      <c r="L33" s="30"/>
      <c r="M33" s="30"/>
      <c r="N33" s="318"/>
      <c r="O33" s="31">
        <f t="shared" ref="O33:T33" si="43">$B33*H33/100</f>
        <v>0</v>
      </c>
      <c r="P33" s="31">
        <f t="shared" si="43"/>
        <v>0</v>
      </c>
      <c r="Q33" s="31">
        <f t="shared" si="43"/>
        <v>0</v>
      </c>
      <c r="R33" s="31">
        <f t="shared" si="43"/>
        <v>0</v>
      </c>
      <c r="S33" s="31">
        <f t="shared" si="43"/>
        <v>0</v>
      </c>
      <c r="T33" s="31">
        <f t="shared" si="43"/>
        <v>0</v>
      </c>
      <c r="U33" s="31">
        <f t="shared" ref="U33:Z36" si="44">$D33*H33/100</f>
        <v>0</v>
      </c>
      <c r="V33" s="31">
        <f t="shared" si="44"/>
        <v>0</v>
      </c>
      <c r="W33" s="31">
        <f t="shared" si="44"/>
        <v>0</v>
      </c>
      <c r="X33" s="31">
        <f t="shared" si="44"/>
        <v>0</v>
      </c>
      <c r="Y33" s="31">
        <f t="shared" si="44"/>
        <v>0</v>
      </c>
      <c r="Z33" s="31">
        <f t="shared" si="44"/>
        <v>0</v>
      </c>
      <c r="AA33" s="31">
        <f t="shared" ref="AA33:AF33" si="45">$C33*H33/100</f>
        <v>0</v>
      </c>
      <c r="AB33" s="31">
        <f t="shared" si="45"/>
        <v>0</v>
      </c>
      <c r="AC33" s="31">
        <f t="shared" si="45"/>
        <v>0</v>
      </c>
      <c r="AD33" s="31">
        <f t="shared" si="45"/>
        <v>0</v>
      </c>
      <c r="AE33" s="31">
        <f t="shared" si="45"/>
        <v>0</v>
      </c>
      <c r="AF33" s="31">
        <f t="shared" si="45"/>
        <v>0</v>
      </c>
      <c r="AG33" s="31">
        <f t="shared" ref="AG33:AL36" si="46">$E33*H33/100</f>
        <v>0</v>
      </c>
      <c r="AH33" s="31">
        <f t="shared" si="46"/>
        <v>0</v>
      </c>
      <c r="AI33" s="31">
        <f t="shared" si="46"/>
        <v>0</v>
      </c>
      <c r="AJ33" s="31">
        <f t="shared" si="46"/>
        <v>0</v>
      </c>
      <c r="AK33" s="31">
        <f t="shared" si="46"/>
        <v>0</v>
      </c>
      <c r="AL33" s="31">
        <f t="shared" si="46"/>
        <v>0</v>
      </c>
      <c r="AM33" s="31">
        <f t="shared" ref="AM33:AR36" si="47">$G33*H33/100</f>
        <v>0</v>
      </c>
      <c r="AN33" s="31">
        <f t="shared" si="47"/>
        <v>0</v>
      </c>
      <c r="AO33" s="31">
        <f t="shared" si="47"/>
        <v>0</v>
      </c>
      <c r="AP33" s="31">
        <f t="shared" si="47"/>
        <v>0</v>
      </c>
      <c r="AQ33" s="31">
        <f t="shared" si="47"/>
        <v>0</v>
      </c>
      <c r="AR33" s="31">
        <f t="shared" si="47"/>
        <v>0</v>
      </c>
      <c r="AS33" s="15"/>
      <c r="AT33" s="161">
        <f t="shared" ref="AT33:AY40" si="48">O33+AA33+U33+AG33-AM33</f>
        <v>0</v>
      </c>
      <c r="AU33" s="161">
        <f t="shared" si="48"/>
        <v>0</v>
      </c>
      <c r="AV33" s="161">
        <f t="shared" si="48"/>
        <v>0</v>
      </c>
      <c r="AW33" s="161">
        <f t="shared" si="48"/>
        <v>0</v>
      </c>
      <c r="AX33" s="161">
        <f t="shared" si="48"/>
        <v>0</v>
      </c>
      <c r="AY33" s="161">
        <f t="shared" si="48"/>
        <v>0</v>
      </c>
    </row>
    <row r="34" spans="1:51" ht="16.5" customHeight="1" x14ac:dyDescent="0.25">
      <c r="A34" s="339" t="s">
        <v>17</v>
      </c>
      <c r="B34" s="84"/>
      <c r="C34" s="355"/>
      <c r="D34" s="84"/>
      <c r="E34" s="355"/>
      <c r="F34" s="343">
        <f t="shared" ref="F34:F40" si="49">B34+D34</f>
        <v>0</v>
      </c>
      <c r="G34" s="343">
        <f t="shared" ref="G34:G40" si="50">SUM(B34:E34)</f>
        <v>0</v>
      </c>
      <c r="H34" s="30">
        <v>18</v>
      </c>
      <c r="I34" s="30">
        <v>46</v>
      </c>
      <c r="J34" s="30"/>
      <c r="K34" s="30">
        <v>1.7</v>
      </c>
      <c r="L34" s="30"/>
      <c r="M34" s="30">
        <v>3.5</v>
      </c>
      <c r="N34" s="318"/>
      <c r="O34" s="31">
        <f t="shared" ref="O34:O40" si="51">$B34*H34/100</f>
        <v>0</v>
      </c>
      <c r="P34" s="31">
        <f t="shared" ref="P34:P40" si="52">$B34*I34/100</f>
        <v>0</v>
      </c>
      <c r="Q34" s="31">
        <f t="shared" ref="Q34:Q40" si="53">$B34*J34/100</f>
        <v>0</v>
      </c>
      <c r="R34" s="31">
        <f t="shared" ref="R34:R40" si="54">$B34*K34/100</f>
        <v>0</v>
      </c>
      <c r="S34" s="31">
        <f t="shared" ref="S34:S40" si="55">$B34*L34/100</f>
        <v>0</v>
      </c>
      <c r="T34" s="31">
        <f t="shared" ref="T34:T40" si="56">$B34*M34/100</f>
        <v>0</v>
      </c>
      <c r="U34" s="31">
        <f t="shared" si="44"/>
        <v>0</v>
      </c>
      <c r="V34" s="31">
        <f t="shared" si="44"/>
        <v>0</v>
      </c>
      <c r="W34" s="31">
        <f t="shared" si="44"/>
        <v>0</v>
      </c>
      <c r="X34" s="31">
        <f t="shared" si="44"/>
        <v>0</v>
      </c>
      <c r="Y34" s="31">
        <f t="shared" si="44"/>
        <v>0</v>
      </c>
      <c r="Z34" s="31">
        <f t="shared" si="44"/>
        <v>0</v>
      </c>
      <c r="AA34" s="31">
        <f t="shared" ref="AA34:AA40" si="57">$C34*H34/100</f>
        <v>0</v>
      </c>
      <c r="AB34" s="31">
        <f t="shared" ref="AB34:AB40" si="58">$C34*I34/100</f>
        <v>0</v>
      </c>
      <c r="AC34" s="31">
        <f t="shared" ref="AC34:AC40" si="59">$C34*J34/100</f>
        <v>0</v>
      </c>
      <c r="AD34" s="31">
        <f t="shared" ref="AD34:AD40" si="60">$C34*K34/100</f>
        <v>0</v>
      </c>
      <c r="AE34" s="31">
        <f t="shared" ref="AE34:AE40" si="61">$C34*L34/100</f>
        <v>0</v>
      </c>
      <c r="AF34" s="31">
        <f t="shared" ref="AF34:AF40" si="62">$C34*M34/100</f>
        <v>0</v>
      </c>
      <c r="AG34" s="31">
        <f t="shared" si="46"/>
        <v>0</v>
      </c>
      <c r="AH34" s="31">
        <f t="shared" si="46"/>
        <v>0</v>
      </c>
      <c r="AI34" s="31">
        <f t="shared" si="46"/>
        <v>0</v>
      </c>
      <c r="AJ34" s="31">
        <f t="shared" si="46"/>
        <v>0</v>
      </c>
      <c r="AK34" s="31">
        <f t="shared" si="46"/>
        <v>0</v>
      </c>
      <c r="AL34" s="31">
        <f t="shared" si="46"/>
        <v>0</v>
      </c>
      <c r="AM34" s="31">
        <f t="shared" si="47"/>
        <v>0</v>
      </c>
      <c r="AN34" s="31">
        <f t="shared" si="47"/>
        <v>0</v>
      </c>
      <c r="AO34" s="31">
        <f t="shared" si="47"/>
        <v>0</v>
      </c>
      <c r="AP34" s="31">
        <f t="shared" si="47"/>
        <v>0</v>
      </c>
      <c r="AQ34" s="31">
        <f t="shared" si="47"/>
        <v>0</v>
      </c>
      <c r="AR34" s="31">
        <f t="shared" si="47"/>
        <v>0</v>
      </c>
      <c r="AS34" s="15"/>
      <c r="AT34" s="161">
        <f t="shared" si="48"/>
        <v>0</v>
      </c>
      <c r="AU34" s="161">
        <f t="shared" si="48"/>
        <v>0</v>
      </c>
      <c r="AV34" s="161">
        <f t="shared" si="48"/>
        <v>0</v>
      </c>
      <c r="AW34" s="161">
        <f t="shared" si="48"/>
        <v>0</v>
      </c>
      <c r="AX34" s="161">
        <f t="shared" si="48"/>
        <v>0</v>
      </c>
      <c r="AY34" s="161">
        <f t="shared" si="48"/>
        <v>0</v>
      </c>
    </row>
    <row r="35" spans="1:51" ht="16.5" customHeight="1" x14ac:dyDescent="0.25">
      <c r="A35" s="339" t="s">
        <v>69</v>
      </c>
      <c r="B35" s="84"/>
      <c r="C35" s="355"/>
      <c r="D35" s="84"/>
      <c r="E35" s="355"/>
      <c r="F35" s="343">
        <f t="shared" si="49"/>
        <v>0</v>
      </c>
      <c r="G35" s="343">
        <f t="shared" si="50"/>
        <v>0</v>
      </c>
      <c r="H35" s="30"/>
      <c r="I35" s="30">
        <v>45</v>
      </c>
      <c r="J35" s="30"/>
      <c r="K35" s="30"/>
      <c r="L35" s="30"/>
      <c r="M35" s="30"/>
      <c r="N35" s="318"/>
      <c r="O35" s="31">
        <f t="shared" si="51"/>
        <v>0</v>
      </c>
      <c r="P35" s="31">
        <f t="shared" si="52"/>
        <v>0</v>
      </c>
      <c r="Q35" s="31">
        <f t="shared" si="53"/>
        <v>0</v>
      </c>
      <c r="R35" s="31">
        <f t="shared" si="54"/>
        <v>0</v>
      </c>
      <c r="S35" s="31">
        <f t="shared" si="55"/>
        <v>0</v>
      </c>
      <c r="T35" s="31">
        <f t="shared" si="56"/>
        <v>0</v>
      </c>
      <c r="U35" s="31">
        <f t="shared" si="44"/>
        <v>0</v>
      </c>
      <c r="V35" s="31">
        <f t="shared" si="44"/>
        <v>0</v>
      </c>
      <c r="W35" s="31">
        <f t="shared" si="44"/>
        <v>0</v>
      </c>
      <c r="X35" s="31">
        <f t="shared" si="44"/>
        <v>0</v>
      </c>
      <c r="Y35" s="31">
        <f t="shared" si="44"/>
        <v>0</v>
      </c>
      <c r="Z35" s="31">
        <f t="shared" si="44"/>
        <v>0</v>
      </c>
      <c r="AA35" s="31">
        <f t="shared" si="57"/>
        <v>0</v>
      </c>
      <c r="AB35" s="31">
        <f t="shared" si="58"/>
        <v>0</v>
      </c>
      <c r="AC35" s="31">
        <f t="shared" si="59"/>
        <v>0</v>
      </c>
      <c r="AD35" s="31">
        <f t="shared" si="60"/>
        <v>0</v>
      </c>
      <c r="AE35" s="31">
        <f t="shared" si="61"/>
        <v>0</v>
      </c>
      <c r="AF35" s="31">
        <f t="shared" si="62"/>
        <v>0</v>
      </c>
      <c r="AG35" s="31">
        <f t="shared" si="46"/>
        <v>0</v>
      </c>
      <c r="AH35" s="31">
        <f t="shared" si="46"/>
        <v>0</v>
      </c>
      <c r="AI35" s="31">
        <f t="shared" si="46"/>
        <v>0</v>
      </c>
      <c r="AJ35" s="31">
        <f t="shared" si="46"/>
        <v>0</v>
      </c>
      <c r="AK35" s="31">
        <f t="shared" si="46"/>
        <v>0</v>
      </c>
      <c r="AL35" s="31">
        <f t="shared" si="46"/>
        <v>0</v>
      </c>
      <c r="AM35" s="31">
        <f t="shared" si="47"/>
        <v>0</v>
      </c>
      <c r="AN35" s="31">
        <f t="shared" si="47"/>
        <v>0</v>
      </c>
      <c r="AO35" s="31">
        <f t="shared" si="47"/>
        <v>0</v>
      </c>
      <c r="AP35" s="31">
        <f t="shared" si="47"/>
        <v>0</v>
      </c>
      <c r="AQ35" s="31">
        <f t="shared" si="47"/>
        <v>0</v>
      </c>
      <c r="AR35" s="31">
        <f t="shared" si="47"/>
        <v>0</v>
      </c>
      <c r="AS35" s="15"/>
      <c r="AT35" s="161">
        <f t="shared" si="48"/>
        <v>0</v>
      </c>
      <c r="AU35" s="161">
        <f t="shared" si="48"/>
        <v>0</v>
      </c>
      <c r="AV35" s="161">
        <f t="shared" si="48"/>
        <v>0</v>
      </c>
      <c r="AW35" s="161">
        <f t="shared" si="48"/>
        <v>0</v>
      </c>
      <c r="AX35" s="161">
        <f t="shared" si="48"/>
        <v>0</v>
      </c>
      <c r="AY35" s="161">
        <f t="shared" si="48"/>
        <v>0</v>
      </c>
    </row>
    <row r="36" spans="1:51" ht="16.5" customHeight="1" x14ac:dyDescent="0.25">
      <c r="A36" s="339" t="s">
        <v>18</v>
      </c>
      <c r="B36" s="84"/>
      <c r="C36" s="355"/>
      <c r="D36" s="84"/>
      <c r="E36" s="355"/>
      <c r="F36" s="343">
        <f t="shared" si="49"/>
        <v>0</v>
      </c>
      <c r="G36" s="343">
        <f t="shared" si="50"/>
        <v>0</v>
      </c>
      <c r="H36" s="30"/>
      <c r="I36" s="30">
        <v>40</v>
      </c>
      <c r="J36" s="30"/>
      <c r="K36" s="30"/>
      <c r="L36" s="30"/>
      <c r="M36" s="30">
        <v>5</v>
      </c>
      <c r="N36" s="318"/>
      <c r="O36" s="31">
        <f t="shared" si="51"/>
        <v>0</v>
      </c>
      <c r="P36" s="31">
        <f t="shared" si="52"/>
        <v>0</v>
      </c>
      <c r="Q36" s="31">
        <f t="shared" si="53"/>
        <v>0</v>
      </c>
      <c r="R36" s="31">
        <f t="shared" si="54"/>
        <v>0</v>
      </c>
      <c r="S36" s="31">
        <f t="shared" si="55"/>
        <v>0</v>
      </c>
      <c r="T36" s="31">
        <f t="shared" si="56"/>
        <v>0</v>
      </c>
      <c r="U36" s="31">
        <f t="shared" si="44"/>
        <v>0</v>
      </c>
      <c r="V36" s="31">
        <f t="shared" si="44"/>
        <v>0</v>
      </c>
      <c r="W36" s="31">
        <f t="shared" si="44"/>
        <v>0</v>
      </c>
      <c r="X36" s="31">
        <f t="shared" si="44"/>
        <v>0</v>
      </c>
      <c r="Y36" s="31">
        <f t="shared" si="44"/>
        <v>0</v>
      </c>
      <c r="Z36" s="31">
        <f t="shared" si="44"/>
        <v>0</v>
      </c>
      <c r="AA36" s="31">
        <f t="shared" si="57"/>
        <v>0</v>
      </c>
      <c r="AB36" s="31">
        <f t="shared" si="58"/>
        <v>0</v>
      </c>
      <c r="AC36" s="31">
        <f t="shared" si="59"/>
        <v>0</v>
      </c>
      <c r="AD36" s="31">
        <f t="shared" si="60"/>
        <v>0</v>
      </c>
      <c r="AE36" s="31">
        <f t="shared" si="61"/>
        <v>0</v>
      </c>
      <c r="AF36" s="31">
        <f t="shared" si="62"/>
        <v>0</v>
      </c>
      <c r="AG36" s="31">
        <f t="shared" si="46"/>
        <v>0</v>
      </c>
      <c r="AH36" s="31">
        <f t="shared" si="46"/>
        <v>0</v>
      </c>
      <c r="AI36" s="31">
        <f t="shared" si="46"/>
        <v>0</v>
      </c>
      <c r="AJ36" s="31">
        <f t="shared" si="46"/>
        <v>0</v>
      </c>
      <c r="AK36" s="31">
        <f t="shared" si="46"/>
        <v>0</v>
      </c>
      <c r="AL36" s="31">
        <f t="shared" si="46"/>
        <v>0</v>
      </c>
      <c r="AM36" s="31">
        <f t="shared" si="47"/>
        <v>0</v>
      </c>
      <c r="AN36" s="31">
        <f t="shared" si="47"/>
        <v>0</v>
      </c>
      <c r="AO36" s="31">
        <f t="shared" si="47"/>
        <v>0</v>
      </c>
      <c r="AP36" s="31">
        <f t="shared" si="47"/>
        <v>0</v>
      </c>
      <c r="AQ36" s="31">
        <f t="shared" si="47"/>
        <v>0</v>
      </c>
      <c r="AR36" s="31">
        <f t="shared" si="47"/>
        <v>0</v>
      </c>
      <c r="AS36" s="15"/>
      <c r="AT36" s="161">
        <f t="shared" si="48"/>
        <v>0</v>
      </c>
      <c r="AU36" s="161">
        <f t="shared" si="48"/>
        <v>0</v>
      </c>
      <c r="AV36" s="161">
        <f t="shared" si="48"/>
        <v>0</v>
      </c>
      <c r="AW36" s="161">
        <f t="shared" si="48"/>
        <v>0</v>
      </c>
      <c r="AX36" s="161">
        <f t="shared" si="48"/>
        <v>0</v>
      </c>
      <c r="AY36" s="161">
        <f t="shared" si="48"/>
        <v>0</v>
      </c>
    </row>
    <row r="37" spans="1:51" ht="16.5" customHeight="1" x14ac:dyDescent="0.25">
      <c r="A37" s="340" t="s">
        <v>398</v>
      </c>
      <c r="B37" s="341"/>
      <c r="C37" s="342"/>
      <c r="D37" s="341"/>
      <c r="E37" s="342"/>
      <c r="F37" s="343">
        <f t="shared" si="49"/>
        <v>0</v>
      </c>
      <c r="G37" s="343">
        <f t="shared" si="50"/>
        <v>0</v>
      </c>
      <c r="H37" s="344"/>
      <c r="I37" s="344"/>
      <c r="J37" s="344"/>
      <c r="K37" s="344"/>
      <c r="L37" s="344"/>
      <c r="M37" s="344"/>
      <c r="N37" s="159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15"/>
      <c r="AT37" s="161">
        <f t="shared" si="48"/>
        <v>0</v>
      </c>
      <c r="AU37" s="161">
        <f t="shared" si="48"/>
        <v>0</v>
      </c>
      <c r="AV37" s="161">
        <f t="shared" si="48"/>
        <v>0</v>
      </c>
      <c r="AW37" s="161">
        <f t="shared" si="48"/>
        <v>0</v>
      </c>
      <c r="AX37" s="161">
        <f t="shared" si="48"/>
        <v>0</v>
      </c>
      <c r="AY37" s="161">
        <f t="shared" si="48"/>
        <v>0</v>
      </c>
    </row>
    <row r="38" spans="1:51" ht="16.5" customHeight="1" x14ac:dyDescent="0.25">
      <c r="A38" s="352"/>
      <c r="B38" s="84"/>
      <c r="C38" s="355"/>
      <c r="D38" s="84"/>
      <c r="E38" s="355"/>
      <c r="F38" s="343">
        <f t="shared" si="49"/>
        <v>0</v>
      </c>
      <c r="G38" s="343">
        <f t="shared" si="50"/>
        <v>0</v>
      </c>
      <c r="H38" s="10"/>
      <c r="I38" s="10"/>
      <c r="J38" s="10"/>
      <c r="K38" s="10"/>
      <c r="L38" s="10"/>
      <c r="M38" s="10"/>
      <c r="N38" s="315"/>
      <c r="O38" s="31">
        <f t="shared" si="51"/>
        <v>0</v>
      </c>
      <c r="P38" s="31">
        <f t="shared" si="52"/>
        <v>0</v>
      </c>
      <c r="Q38" s="31">
        <f t="shared" si="53"/>
        <v>0</v>
      </c>
      <c r="R38" s="31">
        <f t="shared" si="54"/>
        <v>0</v>
      </c>
      <c r="S38" s="31">
        <f t="shared" si="55"/>
        <v>0</v>
      </c>
      <c r="T38" s="31">
        <f t="shared" si="56"/>
        <v>0</v>
      </c>
      <c r="U38" s="31">
        <f t="shared" ref="U38:Z40" si="63">$D38*H38/100</f>
        <v>0</v>
      </c>
      <c r="V38" s="31">
        <f t="shared" si="63"/>
        <v>0</v>
      </c>
      <c r="W38" s="31">
        <f t="shared" si="63"/>
        <v>0</v>
      </c>
      <c r="X38" s="31">
        <f t="shared" si="63"/>
        <v>0</v>
      </c>
      <c r="Y38" s="31">
        <f t="shared" si="63"/>
        <v>0</v>
      </c>
      <c r="Z38" s="31">
        <f t="shared" si="63"/>
        <v>0</v>
      </c>
      <c r="AA38" s="31">
        <f t="shared" si="57"/>
        <v>0</v>
      </c>
      <c r="AB38" s="31">
        <f t="shared" si="58"/>
        <v>0</v>
      </c>
      <c r="AC38" s="31">
        <f t="shared" si="59"/>
        <v>0</v>
      </c>
      <c r="AD38" s="31">
        <f t="shared" si="60"/>
        <v>0</v>
      </c>
      <c r="AE38" s="31">
        <f t="shared" si="61"/>
        <v>0</v>
      </c>
      <c r="AF38" s="31">
        <f t="shared" si="62"/>
        <v>0</v>
      </c>
      <c r="AG38" s="31">
        <f t="shared" ref="AG38:AL40" si="64">$E38*H38/100</f>
        <v>0</v>
      </c>
      <c r="AH38" s="31">
        <f t="shared" si="64"/>
        <v>0</v>
      </c>
      <c r="AI38" s="31">
        <f t="shared" si="64"/>
        <v>0</v>
      </c>
      <c r="AJ38" s="31">
        <f t="shared" si="64"/>
        <v>0</v>
      </c>
      <c r="AK38" s="31">
        <f t="shared" si="64"/>
        <v>0</v>
      </c>
      <c r="AL38" s="31">
        <f t="shared" si="64"/>
        <v>0</v>
      </c>
      <c r="AM38" s="31">
        <f t="shared" ref="AM38:AR40" si="65">$G38*H38/100</f>
        <v>0</v>
      </c>
      <c r="AN38" s="31">
        <f t="shared" si="65"/>
        <v>0</v>
      </c>
      <c r="AO38" s="31">
        <f t="shared" si="65"/>
        <v>0</v>
      </c>
      <c r="AP38" s="31">
        <f t="shared" si="65"/>
        <v>0</v>
      </c>
      <c r="AQ38" s="31">
        <f t="shared" si="65"/>
        <v>0</v>
      </c>
      <c r="AR38" s="31">
        <f t="shared" si="65"/>
        <v>0</v>
      </c>
      <c r="AS38" s="15"/>
      <c r="AT38" s="161">
        <f t="shared" si="48"/>
        <v>0</v>
      </c>
      <c r="AU38" s="161">
        <f t="shared" si="48"/>
        <v>0</v>
      </c>
      <c r="AV38" s="161">
        <f t="shared" si="48"/>
        <v>0</v>
      </c>
      <c r="AW38" s="161">
        <f t="shared" si="48"/>
        <v>0</v>
      </c>
      <c r="AX38" s="161">
        <f t="shared" si="48"/>
        <v>0</v>
      </c>
      <c r="AY38" s="161">
        <f t="shared" si="48"/>
        <v>0</v>
      </c>
    </row>
    <row r="39" spans="1:51" ht="16.5" customHeight="1" x14ac:dyDescent="0.25">
      <c r="A39" s="352"/>
      <c r="B39" s="84"/>
      <c r="C39" s="355"/>
      <c r="D39" s="84"/>
      <c r="E39" s="355"/>
      <c r="F39" s="343">
        <f t="shared" si="49"/>
        <v>0</v>
      </c>
      <c r="G39" s="343">
        <f t="shared" si="50"/>
        <v>0</v>
      </c>
      <c r="H39" s="10"/>
      <c r="I39" s="10"/>
      <c r="J39" s="10"/>
      <c r="K39" s="10"/>
      <c r="L39" s="10"/>
      <c r="M39" s="10"/>
      <c r="N39" s="315"/>
      <c r="O39" s="31">
        <f t="shared" si="51"/>
        <v>0</v>
      </c>
      <c r="P39" s="31">
        <f t="shared" si="52"/>
        <v>0</v>
      </c>
      <c r="Q39" s="31">
        <f t="shared" si="53"/>
        <v>0</v>
      </c>
      <c r="R39" s="31">
        <f t="shared" si="54"/>
        <v>0</v>
      </c>
      <c r="S39" s="31">
        <f t="shared" si="55"/>
        <v>0</v>
      </c>
      <c r="T39" s="31">
        <f t="shared" si="56"/>
        <v>0</v>
      </c>
      <c r="U39" s="31">
        <f t="shared" si="63"/>
        <v>0</v>
      </c>
      <c r="V39" s="31">
        <f t="shared" si="63"/>
        <v>0</v>
      </c>
      <c r="W39" s="31">
        <f t="shared" si="63"/>
        <v>0</v>
      </c>
      <c r="X39" s="31">
        <f t="shared" si="63"/>
        <v>0</v>
      </c>
      <c r="Y39" s="31">
        <f t="shared" si="63"/>
        <v>0</v>
      </c>
      <c r="Z39" s="31">
        <f t="shared" si="63"/>
        <v>0</v>
      </c>
      <c r="AA39" s="31">
        <f t="shared" si="57"/>
        <v>0</v>
      </c>
      <c r="AB39" s="31">
        <f t="shared" si="58"/>
        <v>0</v>
      </c>
      <c r="AC39" s="31">
        <f t="shared" si="59"/>
        <v>0</v>
      </c>
      <c r="AD39" s="31">
        <f t="shared" si="60"/>
        <v>0</v>
      </c>
      <c r="AE39" s="31">
        <f t="shared" si="61"/>
        <v>0</v>
      </c>
      <c r="AF39" s="31">
        <f t="shared" si="62"/>
        <v>0</v>
      </c>
      <c r="AG39" s="31">
        <f t="shared" si="64"/>
        <v>0</v>
      </c>
      <c r="AH39" s="31">
        <f t="shared" si="64"/>
        <v>0</v>
      </c>
      <c r="AI39" s="31">
        <f t="shared" si="64"/>
        <v>0</v>
      </c>
      <c r="AJ39" s="31">
        <f t="shared" si="64"/>
        <v>0</v>
      </c>
      <c r="AK39" s="31">
        <f t="shared" si="64"/>
        <v>0</v>
      </c>
      <c r="AL39" s="31">
        <f t="shared" si="64"/>
        <v>0</v>
      </c>
      <c r="AM39" s="31">
        <f t="shared" si="65"/>
        <v>0</v>
      </c>
      <c r="AN39" s="31">
        <f t="shared" si="65"/>
        <v>0</v>
      </c>
      <c r="AO39" s="31">
        <f t="shared" si="65"/>
        <v>0</v>
      </c>
      <c r="AP39" s="31">
        <f t="shared" si="65"/>
        <v>0</v>
      </c>
      <c r="AQ39" s="31">
        <f t="shared" si="65"/>
        <v>0</v>
      </c>
      <c r="AR39" s="31">
        <f t="shared" si="65"/>
        <v>0</v>
      </c>
      <c r="AS39" s="15"/>
      <c r="AT39" s="161">
        <f t="shared" si="48"/>
        <v>0</v>
      </c>
      <c r="AU39" s="161">
        <f t="shared" si="48"/>
        <v>0</v>
      </c>
      <c r="AV39" s="161">
        <f t="shared" si="48"/>
        <v>0</v>
      </c>
      <c r="AW39" s="161">
        <f t="shared" si="48"/>
        <v>0</v>
      </c>
      <c r="AX39" s="161">
        <f t="shared" si="48"/>
        <v>0</v>
      </c>
      <c r="AY39" s="161">
        <f t="shared" si="48"/>
        <v>0</v>
      </c>
    </row>
    <row r="40" spans="1:51" ht="16.5" customHeight="1" x14ac:dyDescent="0.25">
      <c r="A40" s="352"/>
      <c r="B40" s="84"/>
      <c r="C40" s="355"/>
      <c r="D40" s="84"/>
      <c r="E40" s="355"/>
      <c r="F40" s="343">
        <f t="shared" si="49"/>
        <v>0</v>
      </c>
      <c r="G40" s="343">
        <f t="shared" si="50"/>
        <v>0</v>
      </c>
      <c r="H40" s="10"/>
      <c r="I40" s="10"/>
      <c r="J40" s="10"/>
      <c r="K40" s="10"/>
      <c r="L40" s="10"/>
      <c r="M40" s="10"/>
      <c r="N40" s="315"/>
      <c r="O40" s="31">
        <f t="shared" si="51"/>
        <v>0</v>
      </c>
      <c r="P40" s="31">
        <f t="shared" si="52"/>
        <v>0</v>
      </c>
      <c r="Q40" s="31">
        <f t="shared" si="53"/>
        <v>0</v>
      </c>
      <c r="R40" s="31">
        <f t="shared" si="54"/>
        <v>0</v>
      </c>
      <c r="S40" s="31">
        <f t="shared" si="55"/>
        <v>0</v>
      </c>
      <c r="T40" s="31">
        <f t="shared" si="56"/>
        <v>0</v>
      </c>
      <c r="U40" s="31">
        <f t="shared" si="63"/>
        <v>0</v>
      </c>
      <c r="V40" s="31">
        <f t="shared" si="63"/>
        <v>0</v>
      </c>
      <c r="W40" s="31">
        <f t="shared" si="63"/>
        <v>0</v>
      </c>
      <c r="X40" s="31">
        <f t="shared" si="63"/>
        <v>0</v>
      </c>
      <c r="Y40" s="31">
        <f t="shared" si="63"/>
        <v>0</v>
      </c>
      <c r="Z40" s="31">
        <f t="shared" si="63"/>
        <v>0</v>
      </c>
      <c r="AA40" s="31">
        <f t="shared" si="57"/>
        <v>0</v>
      </c>
      <c r="AB40" s="31">
        <f t="shared" si="58"/>
        <v>0</v>
      </c>
      <c r="AC40" s="31">
        <f t="shared" si="59"/>
        <v>0</v>
      </c>
      <c r="AD40" s="31">
        <f t="shared" si="60"/>
        <v>0</v>
      </c>
      <c r="AE40" s="31">
        <f t="shared" si="61"/>
        <v>0</v>
      </c>
      <c r="AF40" s="31">
        <f t="shared" si="62"/>
        <v>0</v>
      </c>
      <c r="AG40" s="31">
        <f t="shared" si="64"/>
        <v>0</v>
      </c>
      <c r="AH40" s="31">
        <f t="shared" si="64"/>
        <v>0</v>
      </c>
      <c r="AI40" s="31">
        <f t="shared" si="64"/>
        <v>0</v>
      </c>
      <c r="AJ40" s="31">
        <f t="shared" si="64"/>
        <v>0</v>
      </c>
      <c r="AK40" s="31">
        <f t="shared" si="64"/>
        <v>0</v>
      </c>
      <c r="AL40" s="31">
        <f t="shared" si="64"/>
        <v>0</v>
      </c>
      <c r="AM40" s="31">
        <f t="shared" si="65"/>
        <v>0</v>
      </c>
      <c r="AN40" s="31">
        <f t="shared" si="65"/>
        <v>0</v>
      </c>
      <c r="AO40" s="31">
        <f t="shared" si="65"/>
        <v>0</v>
      </c>
      <c r="AP40" s="31">
        <f t="shared" si="65"/>
        <v>0</v>
      </c>
      <c r="AQ40" s="31">
        <f t="shared" si="65"/>
        <v>0</v>
      </c>
      <c r="AR40" s="31">
        <f t="shared" si="65"/>
        <v>0</v>
      </c>
      <c r="AS40" s="15"/>
      <c r="AT40" s="161">
        <f t="shared" si="48"/>
        <v>0</v>
      </c>
      <c r="AU40" s="161">
        <f t="shared" si="48"/>
        <v>0</v>
      </c>
      <c r="AV40" s="161">
        <f t="shared" si="48"/>
        <v>0</v>
      </c>
      <c r="AW40" s="161">
        <f t="shared" si="48"/>
        <v>0</v>
      </c>
      <c r="AX40" s="161">
        <f t="shared" si="48"/>
        <v>0</v>
      </c>
      <c r="AY40" s="161">
        <f t="shared" si="48"/>
        <v>0</v>
      </c>
    </row>
    <row r="41" spans="1:51" ht="16.5" hidden="1" customHeight="1" x14ac:dyDescent="0.25">
      <c r="A41" s="33" t="s">
        <v>34</v>
      </c>
      <c r="B41" s="85"/>
      <c r="C41" s="176"/>
      <c r="D41" s="85"/>
      <c r="E41" s="176"/>
      <c r="F41" s="85"/>
      <c r="G41" s="85"/>
      <c r="H41" s="330"/>
      <c r="I41" s="330"/>
      <c r="J41" s="330"/>
      <c r="K41" s="330"/>
      <c r="L41" s="330"/>
      <c r="M41" s="330"/>
      <c r="N41" s="319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5"/>
      <c r="AN41" s="35"/>
      <c r="AO41" s="35"/>
      <c r="AP41" s="35"/>
      <c r="AQ41" s="35"/>
      <c r="AR41" s="35"/>
      <c r="AS41" s="15"/>
      <c r="AT41" s="161"/>
      <c r="AU41" s="161"/>
      <c r="AV41" s="161"/>
      <c r="AW41" s="161"/>
      <c r="AX41" s="161"/>
      <c r="AY41" s="161"/>
    </row>
    <row r="42" spans="1:51" ht="16.5" hidden="1" customHeight="1" x14ac:dyDescent="0.25">
      <c r="A42" s="339" t="s">
        <v>35</v>
      </c>
      <c r="B42" s="84"/>
      <c r="C42" s="355"/>
      <c r="D42" s="84"/>
      <c r="E42" s="355"/>
      <c r="F42" s="343">
        <f>B42+D42</f>
        <v>0</v>
      </c>
      <c r="G42" s="343">
        <f>SUM(B42:E42)</f>
        <v>0</v>
      </c>
      <c r="H42" s="30"/>
      <c r="I42" s="30"/>
      <c r="J42" s="30">
        <v>60</v>
      </c>
      <c r="K42" s="30"/>
      <c r="L42" s="30"/>
      <c r="M42" s="30"/>
      <c r="N42" s="318"/>
      <c r="O42" s="31">
        <f t="shared" ref="O42:T42" si="66">$B42*H42/100</f>
        <v>0</v>
      </c>
      <c r="P42" s="31">
        <f t="shared" si="66"/>
        <v>0</v>
      </c>
      <c r="Q42" s="31">
        <f t="shared" si="66"/>
        <v>0</v>
      </c>
      <c r="R42" s="31">
        <f t="shared" si="66"/>
        <v>0</v>
      </c>
      <c r="S42" s="31">
        <f t="shared" si="66"/>
        <v>0</v>
      </c>
      <c r="T42" s="31">
        <f t="shared" si="66"/>
        <v>0</v>
      </c>
      <c r="U42" s="31">
        <f t="shared" ref="U42:Z46" si="67">$D42*H42/100</f>
        <v>0</v>
      </c>
      <c r="V42" s="31">
        <f t="shared" si="67"/>
        <v>0</v>
      </c>
      <c r="W42" s="31">
        <f t="shared" si="67"/>
        <v>0</v>
      </c>
      <c r="X42" s="31">
        <f t="shared" si="67"/>
        <v>0</v>
      </c>
      <c r="Y42" s="31">
        <f t="shared" si="67"/>
        <v>0</v>
      </c>
      <c r="Z42" s="31">
        <f t="shared" si="67"/>
        <v>0</v>
      </c>
      <c r="AA42" s="31">
        <f t="shared" ref="AA42:AF42" si="68">$C42*H42/100</f>
        <v>0</v>
      </c>
      <c r="AB42" s="31">
        <f t="shared" si="68"/>
        <v>0</v>
      </c>
      <c r="AC42" s="31">
        <f t="shared" si="68"/>
        <v>0</v>
      </c>
      <c r="AD42" s="31">
        <f t="shared" si="68"/>
        <v>0</v>
      </c>
      <c r="AE42" s="31">
        <f t="shared" si="68"/>
        <v>0</v>
      </c>
      <c r="AF42" s="31">
        <f t="shared" si="68"/>
        <v>0</v>
      </c>
      <c r="AG42" s="31">
        <f t="shared" ref="AG42:AL46" si="69">$E42*H42/100</f>
        <v>0</v>
      </c>
      <c r="AH42" s="31">
        <f t="shared" si="69"/>
        <v>0</v>
      </c>
      <c r="AI42" s="31">
        <f t="shared" si="69"/>
        <v>0</v>
      </c>
      <c r="AJ42" s="31">
        <f t="shared" si="69"/>
        <v>0</v>
      </c>
      <c r="AK42" s="31">
        <f t="shared" si="69"/>
        <v>0</v>
      </c>
      <c r="AL42" s="31">
        <f t="shared" si="69"/>
        <v>0</v>
      </c>
      <c r="AM42" s="31">
        <f t="shared" ref="AM42:AR46" si="70">$G42*H42/100</f>
        <v>0</v>
      </c>
      <c r="AN42" s="31">
        <f t="shared" si="70"/>
        <v>0</v>
      </c>
      <c r="AO42" s="31">
        <f t="shared" si="70"/>
        <v>0</v>
      </c>
      <c r="AP42" s="31">
        <f t="shared" si="70"/>
        <v>0</v>
      </c>
      <c r="AQ42" s="31">
        <f t="shared" si="70"/>
        <v>0</v>
      </c>
      <c r="AR42" s="31">
        <f t="shared" si="70"/>
        <v>0</v>
      </c>
      <c r="AS42" s="15"/>
      <c r="AT42" s="161">
        <f t="shared" ref="AT42:AT50" si="71">O42+AA42+U42+AG42-AM42</f>
        <v>0</v>
      </c>
      <c r="AU42" s="161">
        <f t="shared" ref="AU42:AU50" si="72">P42+AB42+V42+AH42-AN42</f>
        <v>0</v>
      </c>
      <c r="AV42" s="161">
        <f t="shared" ref="AV42:AV50" si="73">Q42+AC42+W42+AI42-AO42</f>
        <v>0</v>
      </c>
      <c r="AW42" s="161">
        <f t="shared" ref="AW42:AW50" si="74">R42+AD42+X42+AJ42-AP42</f>
        <v>0</v>
      </c>
      <c r="AX42" s="161">
        <f t="shared" ref="AX42:AX50" si="75">S42+AE42+Y42+AK42-AQ42</f>
        <v>0</v>
      </c>
      <c r="AY42" s="161">
        <f t="shared" ref="AY42:AY50" si="76">T42+AF42+Z42+AL42-AR42</f>
        <v>0</v>
      </c>
    </row>
    <row r="43" spans="1:51" ht="16.5" hidden="1" customHeight="1" x14ac:dyDescent="0.25">
      <c r="A43" s="339" t="s">
        <v>70</v>
      </c>
      <c r="B43" s="84"/>
      <c r="C43" s="355"/>
      <c r="D43" s="84"/>
      <c r="E43" s="355"/>
      <c r="F43" s="343">
        <f t="shared" ref="F43:F50" si="77">B43+D43</f>
        <v>0</v>
      </c>
      <c r="G43" s="343">
        <f t="shared" ref="G43:G50" si="78">SUM(B43:E43)</f>
        <v>0</v>
      </c>
      <c r="H43" s="30"/>
      <c r="I43" s="30"/>
      <c r="J43" s="30">
        <v>40</v>
      </c>
      <c r="K43" s="30">
        <v>6</v>
      </c>
      <c r="L43" s="30"/>
      <c r="M43" s="30">
        <v>4</v>
      </c>
      <c r="N43" s="318"/>
      <c r="O43" s="31">
        <f t="shared" ref="O43:O50" si="79">$B43*H43/100</f>
        <v>0</v>
      </c>
      <c r="P43" s="31">
        <f t="shared" ref="P43:P50" si="80">$B43*I43/100</f>
        <v>0</v>
      </c>
      <c r="Q43" s="31">
        <f t="shared" ref="Q43:Q50" si="81">$B43*J43/100</f>
        <v>0</v>
      </c>
      <c r="R43" s="31">
        <f t="shared" ref="R43:R50" si="82">$B43*K43/100</f>
        <v>0</v>
      </c>
      <c r="S43" s="31">
        <f t="shared" ref="S43:S50" si="83">$B43*L43/100</f>
        <v>0</v>
      </c>
      <c r="T43" s="31">
        <f t="shared" ref="T43:T50" si="84">$B43*M43/100</f>
        <v>0</v>
      </c>
      <c r="U43" s="31">
        <f t="shared" si="67"/>
        <v>0</v>
      </c>
      <c r="V43" s="31">
        <f t="shared" si="67"/>
        <v>0</v>
      </c>
      <c r="W43" s="31">
        <f t="shared" si="67"/>
        <v>0</v>
      </c>
      <c r="X43" s="31">
        <f t="shared" si="67"/>
        <v>0</v>
      </c>
      <c r="Y43" s="31">
        <f t="shared" si="67"/>
        <v>0</v>
      </c>
      <c r="Z43" s="31">
        <f t="shared" si="67"/>
        <v>0</v>
      </c>
      <c r="AA43" s="31">
        <f t="shared" ref="AA43:AA50" si="85">$C43*H43/100</f>
        <v>0</v>
      </c>
      <c r="AB43" s="31">
        <f t="shared" ref="AB43:AB50" si="86">$C43*I43/100</f>
        <v>0</v>
      </c>
      <c r="AC43" s="31">
        <f t="shared" ref="AC43:AC50" si="87">$C43*J43/100</f>
        <v>0</v>
      </c>
      <c r="AD43" s="31">
        <f t="shared" ref="AD43:AD50" si="88">$C43*K43/100</f>
        <v>0</v>
      </c>
      <c r="AE43" s="31">
        <f t="shared" ref="AE43:AE50" si="89">$C43*L43/100</f>
        <v>0</v>
      </c>
      <c r="AF43" s="31">
        <f t="shared" ref="AF43:AF50" si="90">$C43*M43/100</f>
        <v>0</v>
      </c>
      <c r="AG43" s="31">
        <f t="shared" si="69"/>
        <v>0</v>
      </c>
      <c r="AH43" s="31">
        <f t="shared" si="69"/>
        <v>0</v>
      </c>
      <c r="AI43" s="31">
        <f t="shared" si="69"/>
        <v>0</v>
      </c>
      <c r="AJ43" s="31">
        <f t="shared" si="69"/>
        <v>0</v>
      </c>
      <c r="AK43" s="31">
        <f t="shared" si="69"/>
        <v>0</v>
      </c>
      <c r="AL43" s="31">
        <f t="shared" si="69"/>
        <v>0</v>
      </c>
      <c r="AM43" s="31">
        <f t="shared" si="70"/>
        <v>0</v>
      </c>
      <c r="AN43" s="31">
        <f t="shared" si="70"/>
        <v>0</v>
      </c>
      <c r="AO43" s="31">
        <f t="shared" si="70"/>
        <v>0</v>
      </c>
      <c r="AP43" s="31">
        <f t="shared" si="70"/>
        <v>0</v>
      </c>
      <c r="AQ43" s="31">
        <f t="shared" si="70"/>
        <v>0</v>
      </c>
      <c r="AR43" s="31">
        <f t="shared" si="70"/>
        <v>0</v>
      </c>
      <c r="AS43" s="15"/>
      <c r="AT43" s="161">
        <f t="shared" si="71"/>
        <v>0</v>
      </c>
      <c r="AU43" s="161">
        <f t="shared" si="72"/>
        <v>0</v>
      </c>
      <c r="AV43" s="161">
        <f t="shared" si="73"/>
        <v>0</v>
      </c>
      <c r="AW43" s="161">
        <f t="shared" si="74"/>
        <v>0</v>
      </c>
      <c r="AX43" s="161">
        <f t="shared" si="75"/>
        <v>0</v>
      </c>
      <c r="AY43" s="161">
        <f t="shared" si="76"/>
        <v>0</v>
      </c>
    </row>
    <row r="44" spans="1:51" ht="16.5" hidden="1" customHeight="1" x14ac:dyDescent="0.25">
      <c r="A44" s="339" t="s">
        <v>19</v>
      </c>
      <c r="B44" s="84"/>
      <c r="C44" s="355"/>
      <c r="D44" s="84"/>
      <c r="E44" s="355"/>
      <c r="F44" s="343">
        <f t="shared" si="77"/>
        <v>0</v>
      </c>
      <c r="G44" s="343">
        <f t="shared" si="78"/>
        <v>0</v>
      </c>
      <c r="H44" s="30"/>
      <c r="I44" s="30"/>
      <c r="J44" s="30">
        <v>30</v>
      </c>
      <c r="K44" s="30">
        <v>10</v>
      </c>
      <c r="L44" s="30"/>
      <c r="M44" s="30">
        <v>17</v>
      </c>
      <c r="N44" s="318"/>
      <c r="O44" s="31">
        <f t="shared" si="79"/>
        <v>0</v>
      </c>
      <c r="P44" s="31">
        <f t="shared" si="80"/>
        <v>0</v>
      </c>
      <c r="Q44" s="31">
        <f t="shared" si="81"/>
        <v>0</v>
      </c>
      <c r="R44" s="31">
        <f t="shared" si="82"/>
        <v>0</v>
      </c>
      <c r="S44" s="31">
        <f t="shared" si="83"/>
        <v>0</v>
      </c>
      <c r="T44" s="31">
        <f t="shared" si="84"/>
        <v>0</v>
      </c>
      <c r="U44" s="31">
        <f t="shared" si="67"/>
        <v>0</v>
      </c>
      <c r="V44" s="31">
        <f t="shared" si="67"/>
        <v>0</v>
      </c>
      <c r="W44" s="31">
        <f t="shared" si="67"/>
        <v>0</v>
      </c>
      <c r="X44" s="31">
        <f t="shared" si="67"/>
        <v>0</v>
      </c>
      <c r="Y44" s="31">
        <f t="shared" si="67"/>
        <v>0</v>
      </c>
      <c r="Z44" s="31">
        <f t="shared" si="67"/>
        <v>0</v>
      </c>
      <c r="AA44" s="31">
        <f t="shared" si="85"/>
        <v>0</v>
      </c>
      <c r="AB44" s="31">
        <f t="shared" si="86"/>
        <v>0</v>
      </c>
      <c r="AC44" s="31">
        <f t="shared" si="87"/>
        <v>0</v>
      </c>
      <c r="AD44" s="31">
        <f t="shared" si="88"/>
        <v>0</v>
      </c>
      <c r="AE44" s="31">
        <f t="shared" si="89"/>
        <v>0</v>
      </c>
      <c r="AF44" s="31">
        <f t="shared" si="90"/>
        <v>0</v>
      </c>
      <c r="AG44" s="31">
        <f t="shared" si="69"/>
        <v>0</v>
      </c>
      <c r="AH44" s="31">
        <f t="shared" si="69"/>
        <v>0</v>
      </c>
      <c r="AI44" s="31">
        <f t="shared" si="69"/>
        <v>0</v>
      </c>
      <c r="AJ44" s="31">
        <f t="shared" si="69"/>
        <v>0</v>
      </c>
      <c r="AK44" s="31">
        <f t="shared" si="69"/>
        <v>0</v>
      </c>
      <c r="AL44" s="31">
        <f t="shared" si="69"/>
        <v>0</v>
      </c>
      <c r="AM44" s="31">
        <f t="shared" si="70"/>
        <v>0</v>
      </c>
      <c r="AN44" s="31">
        <f t="shared" si="70"/>
        <v>0</v>
      </c>
      <c r="AO44" s="31">
        <f t="shared" si="70"/>
        <v>0</v>
      </c>
      <c r="AP44" s="31">
        <f t="shared" si="70"/>
        <v>0</v>
      </c>
      <c r="AQ44" s="31">
        <f t="shared" si="70"/>
        <v>0</v>
      </c>
      <c r="AR44" s="31">
        <f t="shared" si="70"/>
        <v>0</v>
      </c>
      <c r="AS44" s="15"/>
      <c r="AT44" s="161">
        <f t="shared" si="71"/>
        <v>0</v>
      </c>
      <c r="AU44" s="161">
        <f t="shared" si="72"/>
        <v>0</v>
      </c>
      <c r="AV44" s="161">
        <f t="shared" si="73"/>
        <v>0</v>
      </c>
      <c r="AW44" s="161">
        <f t="shared" si="74"/>
        <v>0</v>
      </c>
      <c r="AX44" s="161">
        <f t="shared" si="75"/>
        <v>0</v>
      </c>
      <c r="AY44" s="161">
        <f t="shared" si="76"/>
        <v>0</v>
      </c>
    </row>
    <row r="45" spans="1:51" ht="16.5" hidden="1" customHeight="1" x14ac:dyDescent="0.25">
      <c r="A45" s="339" t="s">
        <v>20</v>
      </c>
      <c r="B45" s="84"/>
      <c r="C45" s="355"/>
      <c r="D45" s="84"/>
      <c r="E45" s="355"/>
      <c r="F45" s="343">
        <f t="shared" si="77"/>
        <v>0</v>
      </c>
      <c r="G45" s="343">
        <f t="shared" si="78"/>
        <v>0</v>
      </c>
      <c r="H45" s="30"/>
      <c r="I45" s="30"/>
      <c r="J45" s="30">
        <v>11</v>
      </c>
      <c r="K45" s="30">
        <v>5</v>
      </c>
      <c r="L45" s="30"/>
      <c r="M45" s="30">
        <v>4</v>
      </c>
      <c r="N45" s="318"/>
      <c r="O45" s="31">
        <f t="shared" si="79"/>
        <v>0</v>
      </c>
      <c r="P45" s="31">
        <f t="shared" si="80"/>
        <v>0</v>
      </c>
      <c r="Q45" s="31">
        <f t="shared" si="81"/>
        <v>0</v>
      </c>
      <c r="R45" s="31">
        <f t="shared" si="82"/>
        <v>0</v>
      </c>
      <c r="S45" s="31">
        <f t="shared" si="83"/>
        <v>0</v>
      </c>
      <c r="T45" s="31">
        <f t="shared" si="84"/>
        <v>0</v>
      </c>
      <c r="U45" s="31">
        <f t="shared" si="67"/>
        <v>0</v>
      </c>
      <c r="V45" s="31">
        <f t="shared" si="67"/>
        <v>0</v>
      </c>
      <c r="W45" s="31">
        <f t="shared" si="67"/>
        <v>0</v>
      </c>
      <c r="X45" s="31">
        <f t="shared" si="67"/>
        <v>0</v>
      </c>
      <c r="Y45" s="31">
        <f t="shared" si="67"/>
        <v>0</v>
      </c>
      <c r="Z45" s="31">
        <f t="shared" si="67"/>
        <v>0</v>
      </c>
      <c r="AA45" s="31">
        <f t="shared" si="85"/>
        <v>0</v>
      </c>
      <c r="AB45" s="31">
        <f t="shared" si="86"/>
        <v>0</v>
      </c>
      <c r="AC45" s="31">
        <f t="shared" si="87"/>
        <v>0</v>
      </c>
      <c r="AD45" s="31">
        <f t="shared" si="88"/>
        <v>0</v>
      </c>
      <c r="AE45" s="31">
        <f t="shared" si="89"/>
        <v>0</v>
      </c>
      <c r="AF45" s="31">
        <f t="shared" si="90"/>
        <v>0</v>
      </c>
      <c r="AG45" s="31">
        <f t="shared" si="69"/>
        <v>0</v>
      </c>
      <c r="AH45" s="31">
        <f t="shared" si="69"/>
        <v>0</v>
      </c>
      <c r="AI45" s="31">
        <f t="shared" si="69"/>
        <v>0</v>
      </c>
      <c r="AJ45" s="31">
        <f t="shared" si="69"/>
        <v>0</v>
      </c>
      <c r="AK45" s="31">
        <f t="shared" si="69"/>
        <v>0</v>
      </c>
      <c r="AL45" s="31">
        <f t="shared" si="69"/>
        <v>0</v>
      </c>
      <c r="AM45" s="31">
        <f t="shared" si="70"/>
        <v>0</v>
      </c>
      <c r="AN45" s="31">
        <f t="shared" si="70"/>
        <v>0</v>
      </c>
      <c r="AO45" s="31">
        <f t="shared" si="70"/>
        <v>0</v>
      </c>
      <c r="AP45" s="31">
        <f t="shared" si="70"/>
        <v>0</v>
      </c>
      <c r="AQ45" s="31">
        <f t="shared" si="70"/>
        <v>0</v>
      </c>
      <c r="AR45" s="31">
        <f t="shared" si="70"/>
        <v>0</v>
      </c>
      <c r="AS45" s="15"/>
      <c r="AT45" s="161">
        <f t="shared" si="71"/>
        <v>0</v>
      </c>
      <c r="AU45" s="161">
        <f t="shared" si="72"/>
        <v>0</v>
      </c>
      <c r="AV45" s="161">
        <f t="shared" si="73"/>
        <v>0</v>
      </c>
      <c r="AW45" s="161">
        <f t="shared" si="74"/>
        <v>0</v>
      </c>
      <c r="AX45" s="161">
        <f t="shared" si="75"/>
        <v>0</v>
      </c>
      <c r="AY45" s="161">
        <f t="shared" si="76"/>
        <v>0</v>
      </c>
    </row>
    <row r="46" spans="1:51" ht="16.5" hidden="1" customHeight="1" x14ac:dyDescent="0.25">
      <c r="A46" s="339" t="s">
        <v>46</v>
      </c>
      <c r="B46" s="84"/>
      <c r="C46" s="355"/>
      <c r="D46" s="84"/>
      <c r="E46" s="355"/>
      <c r="F46" s="343">
        <f t="shared" si="77"/>
        <v>0</v>
      </c>
      <c r="G46" s="343">
        <f t="shared" si="78"/>
        <v>0</v>
      </c>
      <c r="H46" s="30"/>
      <c r="I46" s="30"/>
      <c r="J46" s="30">
        <v>50</v>
      </c>
      <c r="K46" s="30"/>
      <c r="L46" s="30"/>
      <c r="M46" s="30">
        <v>18.399999999999999</v>
      </c>
      <c r="N46" s="318"/>
      <c r="O46" s="31">
        <f t="shared" si="79"/>
        <v>0</v>
      </c>
      <c r="P46" s="31">
        <f t="shared" si="80"/>
        <v>0</v>
      </c>
      <c r="Q46" s="31">
        <f t="shared" si="81"/>
        <v>0</v>
      </c>
      <c r="R46" s="31">
        <f t="shared" si="82"/>
        <v>0</v>
      </c>
      <c r="S46" s="31">
        <f t="shared" si="83"/>
        <v>0</v>
      </c>
      <c r="T46" s="31">
        <f t="shared" si="84"/>
        <v>0</v>
      </c>
      <c r="U46" s="31">
        <f t="shared" si="67"/>
        <v>0</v>
      </c>
      <c r="V46" s="31">
        <f t="shared" si="67"/>
        <v>0</v>
      </c>
      <c r="W46" s="31">
        <f t="shared" si="67"/>
        <v>0</v>
      </c>
      <c r="X46" s="31">
        <f t="shared" si="67"/>
        <v>0</v>
      </c>
      <c r="Y46" s="31">
        <f t="shared" si="67"/>
        <v>0</v>
      </c>
      <c r="Z46" s="31">
        <f t="shared" si="67"/>
        <v>0</v>
      </c>
      <c r="AA46" s="31">
        <f t="shared" si="85"/>
        <v>0</v>
      </c>
      <c r="AB46" s="31">
        <f t="shared" si="86"/>
        <v>0</v>
      </c>
      <c r="AC46" s="31">
        <f t="shared" si="87"/>
        <v>0</v>
      </c>
      <c r="AD46" s="31">
        <f t="shared" si="88"/>
        <v>0</v>
      </c>
      <c r="AE46" s="31">
        <f t="shared" si="89"/>
        <v>0</v>
      </c>
      <c r="AF46" s="31">
        <f t="shared" si="90"/>
        <v>0</v>
      </c>
      <c r="AG46" s="31">
        <f t="shared" si="69"/>
        <v>0</v>
      </c>
      <c r="AH46" s="31">
        <f t="shared" si="69"/>
        <v>0</v>
      </c>
      <c r="AI46" s="31">
        <f t="shared" si="69"/>
        <v>0</v>
      </c>
      <c r="AJ46" s="31">
        <f t="shared" si="69"/>
        <v>0</v>
      </c>
      <c r="AK46" s="31">
        <f t="shared" si="69"/>
        <v>0</v>
      </c>
      <c r="AL46" s="31">
        <f t="shared" si="69"/>
        <v>0</v>
      </c>
      <c r="AM46" s="31">
        <f t="shared" si="70"/>
        <v>0</v>
      </c>
      <c r="AN46" s="31">
        <f t="shared" si="70"/>
        <v>0</v>
      </c>
      <c r="AO46" s="31">
        <f t="shared" si="70"/>
        <v>0</v>
      </c>
      <c r="AP46" s="31">
        <f t="shared" si="70"/>
        <v>0</v>
      </c>
      <c r="AQ46" s="31">
        <f t="shared" si="70"/>
        <v>0</v>
      </c>
      <c r="AR46" s="31">
        <f t="shared" si="70"/>
        <v>0</v>
      </c>
      <c r="AS46" s="15"/>
      <c r="AT46" s="161">
        <f t="shared" si="71"/>
        <v>0</v>
      </c>
      <c r="AU46" s="161">
        <f t="shared" si="72"/>
        <v>0</v>
      </c>
      <c r="AV46" s="161">
        <f t="shared" si="73"/>
        <v>0</v>
      </c>
      <c r="AW46" s="161">
        <f t="shared" si="74"/>
        <v>0</v>
      </c>
      <c r="AX46" s="161">
        <f t="shared" si="75"/>
        <v>0</v>
      </c>
      <c r="AY46" s="161">
        <f t="shared" si="76"/>
        <v>0</v>
      </c>
    </row>
    <row r="47" spans="1:51" ht="16.5" hidden="1" customHeight="1" x14ac:dyDescent="0.25">
      <c r="A47" s="340" t="s">
        <v>323</v>
      </c>
      <c r="B47" s="341"/>
      <c r="C47" s="342"/>
      <c r="D47" s="341"/>
      <c r="E47" s="342"/>
      <c r="F47" s="343">
        <f t="shared" si="77"/>
        <v>0</v>
      </c>
      <c r="G47" s="343">
        <f t="shared" si="78"/>
        <v>0</v>
      </c>
      <c r="H47" s="344"/>
      <c r="I47" s="344"/>
      <c r="J47" s="344"/>
      <c r="K47" s="344"/>
      <c r="L47" s="344"/>
      <c r="M47" s="344"/>
      <c r="N47" s="159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15"/>
      <c r="AT47" s="161">
        <f t="shared" si="71"/>
        <v>0</v>
      </c>
      <c r="AU47" s="161">
        <f t="shared" si="72"/>
        <v>0</v>
      </c>
      <c r="AV47" s="161">
        <f t="shared" si="73"/>
        <v>0</v>
      </c>
      <c r="AW47" s="161">
        <f t="shared" si="74"/>
        <v>0</v>
      </c>
      <c r="AX47" s="161">
        <f t="shared" si="75"/>
        <v>0</v>
      </c>
      <c r="AY47" s="161">
        <f t="shared" si="76"/>
        <v>0</v>
      </c>
    </row>
    <row r="48" spans="1:51" ht="16.5" hidden="1" customHeight="1" x14ac:dyDescent="0.25">
      <c r="A48" s="352"/>
      <c r="B48" s="84"/>
      <c r="C48" s="355"/>
      <c r="D48" s="84"/>
      <c r="E48" s="355"/>
      <c r="F48" s="343">
        <f t="shared" si="77"/>
        <v>0</v>
      </c>
      <c r="G48" s="343">
        <f t="shared" si="78"/>
        <v>0</v>
      </c>
      <c r="H48" s="10"/>
      <c r="I48" s="10"/>
      <c r="J48" s="10"/>
      <c r="K48" s="10"/>
      <c r="L48" s="10"/>
      <c r="M48" s="10"/>
      <c r="N48" s="315"/>
      <c r="O48" s="31">
        <f t="shared" si="79"/>
        <v>0</v>
      </c>
      <c r="P48" s="31">
        <f t="shared" si="80"/>
        <v>0</v>
      </c>
      <c r="Q48" s="31">
        <f t="shared" si="81"/>
        <v>0</v>
      </c>
      <c r="R48" s="31">
        <f t="shared" si="82"/>
        <v>0</v>
      </c>
      <c r="S48" s="31">
        <f t="shared" si="83"/>
        <v>0</v>
      </c>
      <c r="T48" s="31">
        <f t="shared" si="84"/>
        <v>0</v>
      </c>
      <c r="U48" s="31">
        <f t="shared" ref="U48:Z50" si="91">$D48*H48/100</f>
        <v>0</v>
      </c>
      <c r="V48" s="31">
        <f t="shared" si="91"/>
        <v>0</v>
      </c>
      <c r="W48" s="31">
        <f t="shared" si="91"/>
        <v>0</v>
      </c>
      <c r="X48" s="31">
        <f t="shared" si="91"/>
        <v>0</v>
      </c>
      <c r="Y48" s="31">
        <f t="shared" si="91"/>
        <v>0</v>
      </c>
      <c r="Z48" s="31">
        <f t="shared" si="91"/>
        <v>0</v>
      </c>
      <c r="AA48" s="31">
        <f t="shared" si="85"/>
        <v>0</v>
      </c>
      <c r="AB48" s="31">
        <f t="shared" si="86"/>
        <v>0</v>
      </c>
      <c r="AC48" s="31">
        <f t="shared" si="87"/>
        <v>0</v>
      </c>
      <c r="AD48" s="31">
        <f t="shared" si="88"/>
        <v>0</v>
      </c>
      <c r="AE48" s="31">
        <f t="shared" si="89"/>
        <v>0</v>
      </c>
      <c r="AF48" s="31">
        <f t="shared" si="90"/>
        <v>0</v>
      </c>
      <c r="AG48" s="31">
        <f t="shared" ref="AG48:AL50" si="92">$E48*H48/100</f>
        <v>0</v>
      </c>
      <c r="AH48" s="31">
        <f t="shared" si="92"/>
        <v>0</v>
      </c>
      <c r="AI48" s="31">
        <f t="shared" si="92"/>
        <v>0</v>
      </c>
      <c r="AJ48" s="31">
        <f t="shared" si="92"/>
        <v>0</v>
      </c>
      <c r="AK48" s="31">
        <f t="shared" si="92"/>
        <v>0</v>
      </c>
      <c r="AL48" s="31">
        <f t="shared" si="92"/>
        <v>0</v>
      </c>
      <c r="AM48" s="31">
        <f t="shared" ref="AM48:AR50" si="93">$G48*H48/100</f>
        <v>0</v>
      </c>
      <c r="AN48" s="31">
        <f t="shared" si="93"/>
        <v>0</v>
      </c>
      <c r="AO48" s="31">
        <f t="shared" si="93"/>
        <v>0</v>
      </c>
      <c r="AP48" s="31">
        <f t="shared" si="93"/>
        <v>0</v>
      </c>
      <c r="AQ48" s="31">
        <f t="shared" si="93"/>
        <v>0</v>
      </c>
      <c r="AR48" s="31">
        <f t="shared" si="93"/>
        <v>0</v>
      </c>
      <c r="AS48" s="15"/>
      <c r="AT48" s="161">
        <f t="shared" si="71"/>
        <v>0</v>
      </c>
      <c r="AU48" s="161">
        <f t="shared" si="72"/>
        <v>0</v>
      </c>
      <c r="AV48" s="161">
        <f t="shared" si="73"/>
        <v>0</v>
      </c>
      <c r="AW48" s="161">
        <f t="shared" si="74"/>
        <v>0</v>
      </c>
      <c r="AX48" s="161">
        <f t="shared" si="75"/>
        <v>0</v>
      </c>
      <c r="AY48" s="161">
        <f t="shared" si="76"/>
        <v>0</v>
      </c>
    </row>
    <row r="49" spans="1:51" ht="16.5" hidden="1" customHeight="1" x14ac:dyDescent="0.25">
      <c r="A49" s="352"/>
      <c r="B49" s="84"/>
      <c r="C49" s="355"/>
      <c r="D49" s="84"/>
      <c r="E49" s="355"/>
      <c r="F49" s="343">
        <f t="shared" si="77"/>
        <v>0</v>
      </c>
      <c r="G49" s="343">
        <f t="shared" si="78"/>
        <v>0</v>
      </c>
      <c r="H49" s="10"/>
      <c r="I49" s="10"/>
      <c r="J49" s="10"/>
      <c r="K49" s="10"/>
      <c r="L49" s="10"/>
      <c r="M49" s="10"/>
      <c r="N49" s="315"/>
      <c r="O49" s="31">
        <f t="shared" si="79"/>
        <v>0</v>
      </c>
      <c r="P49" s="31">
        <f t="shared" si="80"/>
        <v>0</v>
      </c>
      <c r="Q49" s="31">
        <f t="shared" si="81"/>
        <v>0</v>
      </c>
      <c r="R49" s="31">
        <f t="shared" si="82"/>
        <v>0</v>
      </c>
      <c r="S49" s="31">
        <f t="shared" si="83"/>
        <v>0</v>
      </c>
      <c r="T49" s="31">
        <f t="shared" si="84"/>
        <v>0</v>
      </c>
      <c r="U49" s="31">
        <f t="shared" si="91"/>
        <v>0</v>
      </c>
      <c r="V49" s="31">
        <f t="shared" si="91"/>
        <v>0</v>
      </c>
      <c r="W49" s="31">
        <f t="shared" si="91"/>
        <v>0</v>
      </c>
      <c r="X49" s="31">
        <f t="shared" si="91"/>
        <v>0</v>
      </c>
      <c r="Y49" s="31">
        <f t="shared" si="91"/>
        <v>0</v>
      </c>
      <c r="Z49" s="31">
        <f t="shared" si="91"/>
        <v>0</v>
      </c>
      <c r="AA49" s="31">
        <f t="shared" si="85"/>
        <v>0</v>
      </c>
      <c r="AB49" s="31">
        <f t="shared" si="86"/>
        <v>0</v>
      </c>
      <c r="AC49" s="31">
        <f t="shared" si="87"/>
        <v>0</v>
      </c>
      <c r="AD49" s="31">
        <f t="shared" si="88"/>
        <v>0</v>
      </c>
      <c r="AE49" s="31">
        <f t="shared" si="89"/>
        <v>0</v>
      </c>
      <c r="AF49" s="31">
        <f t="shared" si="90"/>
        <v>0</v>
      </c>
      <c r="AG49" s="31">
        <f t="shared" si="92"/>
        <v>0</v>
      </c>
      <c r="AH49" s="31">
        <f t="shared" si="92"/>
        <v>0</v>
      </c>
      <c r="AI49" s="31">
        <f t="shared" si="92"/>
        <v>0</v>
      </c>
      <c r="AJ49" s="31">
        <f t="shared" si="92"/>
        <v>0</v>
      </c>
      <c r="AK49" s="31">
        <f t="shared" si="92"/>
        <v>0</v>
      </c>
      <c r="AL49" s="31">
        <f t="shared" si="92"/>
        <v>0</v>
      </c>
      <c r="AM49" s="31">
        <f t="shared" si="93"/>
        <v>0</v>
      </c>
      <c r="AN49" s="31">
        <f t="shared" si="93"/>
        <v>0</v>
      </c>
      <c r="AO49" s="31">
        <f t="shared" si="93"/>
        <v>0</v>
      </c>
      <c r="AP49" s="31">
        <f t="shared" si="93"/>
        <v>0</v>
      </c>
      <c r="AQ49" s="31">
        <f t="shared" si="93"/>
        <v>0</v>
      </c>
      <c r="AR49" s="31">
        <f t="shared" si="93"/>
        <v>0</v>
      </c>
      <c r="AS49" s="15"/>
      <c r="AT49" s="161">
        <f t="shared" si="71"/>
        <v>0</v>
      </c>
      <c r="AU49" s="161">
        <f t="shared" si="72"/>
        <v>0</v>
      </c>
      <c r="AV49" s="161">
        <f t="shared" si="73"/>
        <v>0</v>
      </c>
      <c r="AW49" s="161">
        <f t="shared" si="74"/>
        <v>0</v>
      </c>
      <c r="AX49" s="161">
        <f t="shared" si="75"/>
        <v>0</v>
      </c>
      <c r="AY49" s="161">
        <f t="shared" si="76"/>
        <v>0</v>
      </c>
    </row>
    <row r="50" spans="1:51" ht="16.5" hidden="1" customHeight="1" x14ac:dyDescent="0.25">
      <c r="A50" s="352"/>
      <c r="B50" s="84"/>
      <c r="C50" s="355"/>
      <c r="D50" s="84"/>
      <c r="E50" s="355"/>
      <c r="F50" s="343">
        <f t="shared" si="77"/>
        <v>0</v>
      </c>
      <c r="G50" s="343">
        <f t="shared" si="78"/>
        <v>0</v>
      </c>
      <c r="H50" s="10"/>
      <c r="I50" s="10"/>
      <c r="J50" s="10"/>
      <c r="K50" s="10"/>
      <c r="L50" s="10"/>
      <c r="M50" s="10"/>
      <c r="N50" s="315"/>
      <c r="O50" s="31">
        <f t="shared" si="79"/>
        <v>0</v>
      </c>
      <c r="P50" s="31">
        <f t="shared" si="80"/>
        <v>0</v>
      </c>
      <c r="Q50" s="31">
        <f t="shared" si="81"/>
        <v>0</v>
      </c>
      <c r="R50" s="31">
        <f t="shared" si="82"/>
        <v>0</v>
      </c>
      <c r="S50" s="31">
        <f t="shared" si="83"/>
        <v>0</v>
      </c>
      <c r="T50" s="31">
        <f t="shared" si="84"/>
        <v>0</v>
      </c>
      <c r="U50" s="31">
        <f t="shared" si="91"/>
        <v>0</v>
      </c>
      <c r="V50" s="31">
        <f t="shared" si="91"/>
        <v>0</v>
      </c>
      <c r="W50" s="31">
        <f t="shared" si="91"/>
        <v>0</v>
      </c>
      <c r="X50" s="31">
        <f t="shared" si="91"/>
        <v>0</v>
      </c>
      <c r="Y50" s="31">
        <f t="shared" si="91"/>
        <v>0</v>
      </c>
      <c r="Z50" s="31">
        <f t="shared" si="91"/>
        <v>0</v>
      </c>
      <c r="AA50" s="31">
        <f t="shared" si="85"/>
        <v>0</v>
      </c>
      <c r="AB50" s="31">
        <f t="shared" si="86"/>
        <v>0</v>
      </c>
      <c r="AC50" s="31">
        <f t="shared" si="87"/>
        <v>0</v>
      </c>
      <c r="AD50" s="31">
        <f t="shared" si="88"/>
        <v>0</v>
      </c>
      <c r="AE50" s="31">
        <f t="shared" si="89"/>
        <v>0</v>
      </c>
      <c r="AF50" s="31">
        <f t="shared" si="90"/>
        <v>0</v>
      </c>
      <c r="AG50" s="31">
        <f t="shared" si="92"/>
        <v>0</v>
      </c>
      <c r="AH50" s="31">
        <f t="shared" si="92"/>
        <v>0</v>
      </c>
      <c r="AI50" s="31">
        <f t="shared" si="92"/>
        <v>0</v>
      </c>
      <c r="AJ50" s="31">
        <f t="shared" si="92"/>
        <v>0</v>
      </c>
      <c r="AK50" s="31">
        <f t="shared" si="92"/>
        <v>0</v>
      </c>
      <c r="AL50" s="31">
        <f t="shared" si="92"/>
        <v>0</v>
      </c>
      <c r="AM50" s="31">
        <f t="shared" si="93"/>
        <v>0</v>
      </c>
      <c r="AN50" s="31">
        <f t="shared" si="93"/>
        <v>0</v>
      </c>
      <c r="AO50" s="31">
        <f t="shared" si="93"/>
        <v>0</v>
      </c>
      <c r="AP50" s="31">
        <f t="shared" si="93"/>
        <v>0</v>
      </c>
      <c r="AQ50" s="31">
        <f t="shared" si="93"/>
        <v>0</v>
      </c>
      <c r="AR50" s="31">
        <f t="shared" si="93"/>
        <v>0</v>
      </c>
      <c r="AS50" s="15"/>
      <c r="AT50" s="161">
        <f t="shared" si="71"/>
        <v>0</v>
      </c>
      <c r="AU50" s="161">
        <f t="shared" si="72"/>
        <v>0</v>
      </c>
      <c r="AV50" s="161">
        <f t="shared" si="73"/>
        <v>0</v>
      </c>
      <c r="AW50" s="161">
        <f t="shared" si="74"/>
        <v>0</v>
      </c>
      <c r="AX50" s="161">
        <f t="shared" si="75"/>
        <v>0</v>
      </c>
      <c r="AY50" s="161">
        <f t="shared" si="76"/>
        <v>0</v>
      </c>
    </row>
    <row r="51" spans="1:51" ht="16.5" hidden="1" customHeight="1" x14ac:dyDescent="0.25">
      <c r="A51" s="33" t="s">
        <v>36</v>
      </c>
      <c r="B51" s="85"/>
      <c r="C51" s="176"/>
      <c r="D51" s="85"/>
      <c r="E51" s="176"/>
      <c r="F51" s="85"/>
      <c r="G51" s="85"/>
      <c r="H51" s="331"/>
      <c r="I51" s="331"/>
      <c r="J51" s="331"/>
      <c r="K51" s="331"/>
      <c r="L51" s="331"/>
      <c r="M51" s="331"/>
      <c r="N51" s="320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5"/>
      <c r="AN51" s="35"/>
      <c r="AO51" s="35"/>
      <c r="AP51" s="35"/>
      <c r="AQ51" s="35"/>
      <c r="AR51" s="35"/>
      <c r="AS51" s="15"/>
      <c r="AT51" s="161"/>
      <c r="AU51" s="161"/>
      <c r="AV51" s="161"/>
      <c r="AW51" s="161"/>
      <c r="AX51" s="161"/>
      <c r="AY51" s="161"/>
    </row>
    <row r="52" spans="1:51" ht="16.5" hidden="1" customHeight="1" x14ac:dyDescent="0.25">
      <c r="A52" s="339" t="s">
        <v>72</v>
      </c>
      <c r="B52" s="84"/>
      <c r="C52" s="355"/>
      <c r="D52" s="84"/>
      <c r="E52" s="355"/>
      <c r="F52" s="343"/>
      <c r="G52" s="343">
        <f>SUM(B52:E52)</f>
        <v>0</v>
      </c>
      <c r="H52" s="30"/>
      <c r="I52" s="30"/>
      <c r="J52" s="30"/>
      <c r="K52" s="30">
        <v>27</v>
      </c>
      <c r="L52" s="30"/>
      <c r="M52" s="30">
        <v>22</v>
      </c>
      <c r="N52" s="318"/>
      <c r="O52" s="31">
        <f t="shared" ref="O52:T52" si="94">$B52*H52/100</f>
        <v>0</v>
      </c>
      <c r="P52" s="31">
        <f t="shared" si="94"/>
        <v>0</v>
      </c>
      <c r="Q52" s="31">
        <f t="shared" si="94"/>
        <v>0</v>
      </c>
      <c r="R52" s="31">
        <f t="shared" si="94"/>
        <v>0</v>
      </c>
      <c r="S52" s="31">
        <f t="shared" si="94"/>
        <v>0</v>
      </c>
      <c r="T52" s="31">
        <f t="shared" si="94"/>
        <v>0</v>
      </c>
      <c r="U52" s="31">
        <f t="shared" ref="U52:Z56" si="95">$D52*H52/100</f>
        <v>0</v>
      </c>
      <c r="V52" s="31">
        <f t="shared" si="95"/>
        <v>0</v>
      </c>
      <c r="W52" s="31">
        <f t="shared" si="95"/>
        <v>0</v>
      </c>
      <c r="X52" s="31">
        <f t="shared" si="95"/>
        <v>0</v>
      </c>
      <c r="Y52" s="31">
        <f t="shared" si="95"/>
        <v>0</v>
      </c>
      <c r="Z52" s="31">
        <f t="shared" si="95"/>
        <v>0</v>
      </c>
      <c r="AA52" s="31">
        <f t="shared" ref="AA52:AF52" si="96">$C52*H52/100</f>
        <v>0</v>
      </c>
      <c r="AB52" s="31">
        <f t="shared" si="96"/>
        <v>0</v>
      </c>
      <c r="AC52" s="31">
        <f t="shared" si="96"/>
        <v>0</v>
      </c>
      <c r="AD52" s="31">
        <f t="shared" si="96"/>
        <v>0</v>
      </c>
      <c r="AE52" s="31">
        <f t="shared" si="96"/>
        <v>0</v>
      </c>
      <c r="AF52" s="31">
        <f t="shared" si="96"/>
        <v>0</v>
      </c>
      <c r="AG52" s="31">
        <f t="shared" ref="AG52:AL56" si="97">$E52*H52/100</f>
        <v>0</v>
      </c>
      <c r="AH52" s="31">
        <f t="shared" si="97"/>
        <v>0</v>
      </c>
      <c r="AI52" s="31">
        <f t="shared" si="97"/>
        <v>0</v>
      </c>
      <c r="AJ52" s="31">
        <f t="shared" si="97"/>
        <v>0</v>
      </c>
      <c r="AK52" s="31">
        <f t="shared" si="97"/>
        <v>0</v>
      </c>
      <c r="AL52" s="31">
        <f t="shared" si="97"/>
        <v>0</v>
      </c>
      <c r="AM52" s="31">
        <f t="shared" ref="AM52:AR56" si="98">$G52*H52/100</f>
        <v>0</v>
      </c>
      <c r="AN52" s="31">
        <f t="shared" si="98"/>
        <v>0</v>
      </c>
      <c r="AO52" s="31">
        <f t="shared" si="98"/>
        <v>0</v>
      </c>
      <c r="AP52" s="31">
        <f t="shared" si="98"/>
        <v>0</v>
      </c>
      <c r="AQ52" s="31">
        <f t="shared" si="98"/>
        <v>0</v>
      </c>
      <c r="AR52" s="31">
        <f t="shared" si="98"/>
        <v>0</v>
      </c>
      <c r="AS52" s="15"/>
      <c r="AT52" s="161">
        <f t="shared" ref="AT52:AT60" si="99">O52+AA52+U52+AG52-AM52</f>
        <v>0</v>
      </c>
      <c r="AU52" s="161">
        <f t="shared" ref="AU52:AU60" si="100">P52+AB52+V52+AH52-AN52</f>
        <v>0</v>
      </c>
      <c r="AV52" s="161">
        <f t="shared" ref="AV52:AV60" si="101">Q52+AC52+W52+AI52-AO52</f>
        <v>0</v>
      </c>
      <c r="AW52" s="161">
        <f t="shared" ref="AW52:AW60" si="102">R52+AD52+X52+AJ52-AP52</f>
        <v>0</v>
      </c>
      <c r="AX52" s="161">
        <f t="shared" ref="AX52:AX60" si="103">S52+AE52+Y52+AK52-AQ52</f>
        <v>0</v>
      </c>
      <c r="AY52" s="161">
        <f t="shared" ref="AY52:AY60" si="104">T52+AF52+Z52+AL52-AR52</f>
        <v>0</v>
      </c>
    </row>
    <row r="53" spans="1:51" ht="16.5" hidden="1" customHeight="1" x14ac:dyDescent="0.25">
      <c r="A53" s="339" t="s">
        <v>71</v>
      </c>
      <c r="B53" s="84"/>
      <c r="C53" s="355"/>
      <c r="D53" s="84"/>
      <c r="E53" s="355"/>
      <c r="F53" s="343"/>
      <c r="G53" s="343">
        <f t="shared" ref="G53:G60" si="105">SUM(B53:E53)</f>
        <v>0</v>
      </c>
      <c r="H53" s="30"/>
      <c r="I53" s="30"/>
      <c r="J53" s="30"/>
      <c r="K53" s="30">
        <v>25</v>
      </c>
      <c r="L53" s="30"/>
      <c r="M53" s="30">
        <v>21</v>
      </c>
      <c r="N53" s="318"/>
      <c r="O53" s="31">
        <f t="shared" ref="O53:O60" si="106">$B53*H53/100</f>
        <v>0</v>
      </c>
      <c r="P53" s="31">
        <f t="shared" ref="P53:P60" si="107">$B53*I53/100</f>
        <v>0</v>
      </c>
      <c r="Q53" s="31">
        <f t="shared" ref="Q53:Q60" si="108">$B53*J53/100</f>
        <v>0</v>
      </c>
      <c r="R53" s="31">
        <f t="shared" ref="R53:R60" si="109">$B53*K53/100</f>
        <v>0</v>
      </c>
      <c r="S53" s="31">
        <f t="shared" ref="S53:S60" si="110">$B53*L53/100</f>
        <v>0</v>
      </c>
      <c r="T53" s="31">
        <f t="shared" ref="T53:T60" si="111">$B53*M53/100</f>
        <v>0</v>
      </c>
      <c r="U53" s="31">
        <f t="shared" si="95"/>
        <v>0</v>
      </c>
      <c r="V53" s="31">
        <f t="shared" si="95"/>
        <v>0</v>
      </c>
      <c r="W53" s="31">
        <f t="shared" si="95"/>
        <v>0</v>
      </c>
      <c r="X53" s="31">
        <f t="shared" si="95"/>
        <v>0</v>
      </c>
      <c r="Y53" s="31">
        <f t="shared" si="95"/>
        <v>0</v>
      </c>
      <c r="Z53" s="31">
        <f t="shared" si="95"/>
        <v>0</v>
      </c>
      <c r="AA53" s="31">
        <f t="shared" ref="AA53:AA60" si="112">$C53*H53/100</f>
        <v>0</v>
      </c>
      <c r="AB53" s="31">
        <f t="shared" ref="AB53:AB60" si="113">$C53*I53/100</f>
        <v>0</v>
      </c>
      <c r="AC53" s="31">
        <f t="shared" ref="AC53:AC60" si="114">$C53*J53/100</f>
        <v>0</v>
      </c>
      <c r="AD53" s="31">
        <f t="shared" ref="AD53:AD60" si="115">$C53*K53/100</f>
        <v>0</v>
      </c>
      <c r="AE53" s="31">
        <f t="shared" ref="AE53:AE60" si="116">$C53*L53/100</f>
        <v>0</v>
      </c>
      <c r="AF53" s="31">
        <f t="shared" ref="AF53:AF60" si="117">$C53*M53/100</f>
        <v>0</v>
      </c>
      <c r="AG53" s="31">
        <f t="shared" si="97"/>
        <v>0</v>
      </c>
      <c r="AH53" s="31">
        <f t="shared" si="97"/>
        <v>0</v>
      </c>
      <c r="AI53" s="31">
        <f t="shared" si="97"/>
        <v>0</v>
      </c>
      <c r="AJ53" s="31">
        <f t="shared" si="97"/>
        <v>0</v>
      </c>
      <c r="AK53" s="31">
        <f t="shared" si="97"/>
        <v>0</v>
      </c>
      <c r="AL53" s="31">
        <f t="shared" si="97"/>
        <v>0</v>
      </c>
      <c r="AM53" s="31">
        <f t="shared" si="98"/>
        <v>0</v>
      </c>
      <c r="AN53" s="31">
        <f t="shared" si="98"/>
        <v>0</v>
      </c>
      <c r="AO53" s="31">
        <f t="shared" si="98"/>
        <v>0</v>
      </c>
      <c r="AP53" s="31">
        <f t="shared" si="98"/>
        <v>0</v>
      </c>
      <c r="AQ53" s="31">
        <f t="shared" si="98"/>
        <v>0</v>
      </c>
      <c r="AR53" s="31">
        <f t="shared" si="98"/>
        <v>0</v>
      </c>
      <c r="AS53" s="15"/>
      <c r="AT53" s="161">
        <f t="shared" si="99"/>
        <v>0</v>
      </c>
      <c r="AU53" s="161">
        <f t="shared" si="100"/>
        <v>0</v>
      </c>
      <c r="AV53" s="161">
        <f t="shared" si="101"/>
        <v>0</v>
      </c>
      <c r="AW53" s="161">
        <f t="shared" si="102"/>
        <v>0</v>
      </c>
      <c r="AX53" s="161">
        <f t="shared" si="103"/>
        <v>0</v>
      </c>
      <c r="AY53" s="161">
        <f t="shared" si="104"/>
        <v>0</v>
      </c>
    </row>
    <row r="54" spans="1:51" ht="16.5" hidden="1" customHeight="1" x14ac:dyDescent="0.25">
      <c r="A54" s="339" t="s">
        <v>73</v>
      </c>
      <c r="B54" s="84"/>
      <c r="C54" s="355"/>
      <c r="D54" s="84"/>
      <c r="E54" s="355"/>
      <c r="F54" s="343"/>
      <c r="G54" s="343">
        <f t="shared" si="105"/>
        <v>0</v>
      </c>
      <c r="H54" s="30"/>
      <c r="I54" s="30"/>
      <c r="J54" s="30"/>
      <c r="K54" s="30">
        <v>16</v>
      </c>
      <c r="L54" s="30"/>
      <c r="M54" s="30">
        <v>13</v>
      </c>
      <c r="N54" s="318"/>
      <c r="O54" s="31">
        <f t="shared" si="106"/>
        <v>0</v>
      </c>
      <c r="P54" s="31">
        <f t="shared" si="107"/>
        <v>0</v>
      </c>
      <c r="Q54" s="31">
        <f t="shared" si="108"/>
        <v>0</v>
      </c>
      <c r="R54" s="31">
        <f t="shared" si="109"/>
        <v>0</v>
      </c>
      <c r="S54" s="31">
        <f t="shared" si="110"/>
        <v>0</v>
      </c>
      <c r="T54" s="31">
        <f t="shared" si="111"/>
        <v>0</v>
      </c>
      <c r="U54" s="31">
        <f t="shared" si="95"/>
        <v>0</v>
      </c>
      <c r="V54" s="31">
        <f t="shared" si="95"/>
        <v>0</v>
      </c>
      <c r="W54" s="31">
        <f t="shared" si="95"/>
        <v>0</v>
      </c>
      <c r="X54" s="31">
        <f t="shared" si="95"/>
        <v>0</v>
      </c>
      <c r="Y54" s="31">
        <f t="shared" si="95"/>
        <v>0</v>
      </c>
      <c r="Z54" s="31">
        <f t="shared" si="95"/>
        <v>0</v>
      </c>
      <c r="AA54" s="31">
        <f t="shared" si="112"/>
        <v>0</v>
      </c>
      <c r="AB54" s="31">
        <f t="shared" si="113"/>
        <v>0</v>
      </c>
      <c r="AC54" s="31">
        <f t="shared" si="114"/>
        <v>0</v>
      </c>
      <c r="AD54" s="31">
        <f t="shared" si="115"/>
        <v>0</v>
      </c>
      <c r="AE54" s="31">
        <f t="shared" si="116"/>
        <v>0</v>
      </c>
      <c r="AF54" s="31">
        <f t="shared" si="117"/>
        <v>0</v>
      </c>
      <c r="AG54" s="31">
        <f t="shared" si="97"/>
        <v>0</v>
      </c>
      <c r="AH54" s="31">
        <f t="shared" si="97"/>
        <v>0</v>
      </c>
      <c r="AI54" s="31">
        <f t="shared" si="97"/>
        <v>0</v>
      </c>
      <c r="AJ54" s="31">
        <f t="shared" si="97"/>
        <v>0</v>
      </c>
      <c r="AK54" s="31">
        <f t="shared" si="97"/>
        <v>0</v>
      </c>
      <c r="AL54" s="31">
        <f t="shared" si="97"/>
        <v>0</v>
      </c>
      <c r="AM54" s="31">
        <f t="shared" si="98"/>
        <v>0</v>
      </c>
      <c r="AN54" s="31">
        <f t="shared" si="98"/>
        <v>0</v>
      </c>
      <c r="AO54" s="31">
        <f t="shared" si="98"/>
        <v>0</v>
      </c>
      <c r="AP54" s="31">
        <f t="shared" si="98"/>
        <v>0</v>
      </c>
      <c r="AQ54" s="31">
        <f t="shared" si="98"/>
        <v>0</v>
      </c>
      <c r="AR54" s="31">
        <f t="shared" si="98"/>
        <v>0</v>
      </c>
      <c r="AS54" s="15"/>
      <c r="AT54" s="161">
        <f t="shared" si="99"/>
        <v>0</v>
      </c>
      <c r="AU54" s="161">
        <f t="shared" si="100"/>
        <v>0</v>
      </c>
      <c r="AV54" s="161">
        <f t="shared" si="101"/>
        <v>0</v>
      </c>
      <c r="AW54" s="161">
        <f t="shared" si="102"/>
        <v>0</v>
      </c>
      <c r="AX54" s="161">
        <f t="shared" si="103"/>
        <v>0</v>
      </c>
      <c r="AY54" s="161">
        <f t="shared" si="104"/>
        <v>0</v>
      </c>
    </row>
    <row r="55" spans="1:51" ht="16.5" hidden="1" customHeight="1" x14ac:dyDescent="0.25">
      <c r="A55" s="339" t="s">
        <v>21</v>
      </c>
      <c r="B55" s="84"/>
      <c r="C55" s="355"/>
      <c r="D55" s="84"/>
      <c r="E55" s="355"/>
      <c r="F55" s="343"/>
      <c r="G55" s="343">
        <f t="shared" si="105"/>
        <v>0</v>
      </c>
      <c r="H55" s="30"/>
      <c r="I55" s="30"/>
      <c r="J55" s="30"/>
      <c r="K55" s="30">
        <v>16</v>
      </c>
      <c r="L55" s="30"/>
      <c r="M55" s="30">
        <v>13</v>
      </c>
      <c r="N55" s="318"/>
      <c r="O55" s="31">
        <f t="shared" si="106"/>
        <v>0</v>
      </c>
      <c r="P55" s="31">
        <f t="shared" si="107"/>
        <v>0</v>
      </c>
      <c r="Q55" s="31">
        <f t="shared" si="108"/>
        <v>0</v>
      </c>
      <c r="R55" s="31">
        <f t="shared" si="109"/>
        <v>0</v>
      </c>
      <c r="S55" s="31">
        <f t="shared" si="110"/>
        <v>0</v>
      </c>
      <c r="T55" s="31">
        <f t="shared" si="111"/>
        <v>0</v>
      </c>
      <c r="U55" s="31">
        <f t="shared" si="95"/>
        <v>0</v>
      </c>
      <c r="V55" s="31">
        <f t="shared" si="95"/>
        <v>0</v>
      </c>
      <c r="W55" s="31">
        <f t="shared" si="95"/>
        <v>0</v>
      </c>
      <c r="X55" s="31">
        <f t="shared" si="95"/>
        <v>0</v>
      </c>
      <c r="Y55" s="31">
        <f t="shared" si="95"/>
        <v>0</v>
      </c>
      <c r="Z55" s="31">
        <f t="shared" si="95"/>
        <v>0</v>
      </c>
      <c r="AA55" s="31">
        <f t="shared" si="112"/>
        <v>0</v>
      </c>
      <c r="AB55" s="31">
        <f t="shared" si="113"/>
        <v>0</v>
      </c>
      <c r="AC55" s="31">
        <f t="shared" si="114"/>
        <v>0</v>
      </c>
      <c r="AD55" s="31">
        <f t="shared" si="115"/>
        <v>0</v>
      </c>
      <c r="AE55" s="31">
        <f t="shared" si="116"/>
        <v>0</v>
      </c>
      <c r="AF55" s="31">
        <f t="shared" si="117"/>
        <v>0</v>
      </c>
      <c r="AG55" s="31">
        <f t="shared" si="97"/>
        <v>0</v>
      </c>
      <c r="AH55" s="31">
        <f t="shared" si="97"/>
        <v>0</v>
      </c>
      <c r="AI55" s="31">
        <f t="shared" si="97"/>
        <v>0</v>
      </c>
      <c r="AJ55" s="31">
        <f t="shared" si="97"/>
        <v>0</v>
      </c>
      <c r="AK55" s="31">
        <f t="shared" si="97"/>
        <v>0</v>
      </c>
      <c r="AL55" s="31">
        <f t="shared" si="97"/>
        <v>0</v>
      </c>
      <c r="AM55" s="31">
        <f t="shared" si="98"/>
        <v>0</v>
      </c>
      <c r="AN55" s="31">
        <f t="shared" si="98"/>
        <v>0</v>
      </c>
      <c r="AO55" s="31">
        <f t="shared" si="98"/>
        <v>0</v>
      </c>
      <c r="AP55" s="31">
        <f t="shared" si="98"/>
        <v>0</v>
      </c>
      <c r="AQ55" s="31">
        <f t="shared" si="98"/>
        <v>0</v>
      </c>
      <c r="AR55" s="31">
        <f t="shared" si="98"/>
        <v>0</v>
      </c>
      <c r="AS55" s="15"/>
      <c r="AT55" s="161">
        <f t="shared" si="99"/>
        <v>0</v>
      </c>
      <c r="AU55" s="161">
        <f t="shared" si="100"/>
        <v>0</v>
      </c>
      <c r="AV55" s="161">
        <f t="shared" si="101"/>
        <v>0</v>
      </c>
      <c r="AW55" s="161">
        <f t="shared" si="102"/>
        <v>0</v>
      </c>
      <c r="AX55" s="161">
        <f t="shared" si="103"/>
        <v>0</v>
      </c>
      <c r="AY55" s="161">
        <f t="shared" si="104"/>
        <v>0</v>
      </c>
    </row>
    <row r="56" spans="1:51" ht="16.5" hidden="1" customHeight="1" x14ac:dyDescent="0.25">
      <c r="A56" s="339" t="s">
        <v>22</v>
      </c>
      <c r="B56" s="84"/>
      <c r="C56" s="355"/>
      <c r="D56" s="84"/>
      <c r="E56" s="355"/>
      <c r="F56" s="343"/>
      <c r="G56" s="343">
        <f t="shared" si="105"/>
        <v>0</v>
      </c>
      <c r="H56" s="30"/>
      <c r="I56" s="30"/>
      <c r="J56" s="30"/>
      <c r="K56" s="30">
        <v>14.3</v>
      </c>
      <c r="L56" s="30">
        <v>33.6</v>
      </c>
      <c r="M56" s="30"/>
      <c r="N56" s="318"/>
      <c r="O56" s="31">
        <f t="shared" si="106"/>
        <v>0</v>
      </c>
      <c r="P56" s="31">
        <f t="shared" si="107"/>
        <v>0</v>
      </c>
      <c r="Q56" s="31">
        <f t="shared" si="108"/>
        <v>0</v>
      </c>
      <c r="R56" s="31">
        <f t="shared" si="109"/>
        <v>0</v>
      </c>
      <c r="S56" s="31">
        <f t="shared" si="110"/>
        <v>0</v>
      </c>
      <c r="T56" s="31">
        <f t="shared" si="111"/>
        <v>0</v>
      </c>
      <c r="U56" s="31">
        <f t="shared" si="95"/>
        <v>0</v>
      </c>
      <c r="V56" s="31">
        <f t="shared" si="95"/>
        <v>0</v>
      </c>
      <c r="W56" s="31">
        <f t="shared" si="95"/>
        <v>0</v>
      </c>
      <c r="X56" s="31">
        <f t="shared" si="95"/>
        <v>0</v>
      </c>
      <c r="Y56" s="31">
        <f t="shared" si="95"/>
        <v>0</v>
      </c>
      <c r="Z56" s="31">
        <f t="shared" si="95"/>
        <v>0</v>
      </c>
      <c r="AA56" s="31">
        <f t="shared" si="112"/>
        <v>0</v>
      </c>
      <c r="AB56" s="31">
        <f t="shared" si="113"/>
        <v>0</v>
      </c>
      <c r="AC56" s="31">
        <f t="shared" si="114"/>
        <v>0</v>
      </c>
      <c r="AD56" s="31">
        <f t="shared" si="115"/>
        <v>0</v>
      </c>
      <c r="AE56" s="31">
        <f t="shared" si="116"/>
        <v>0</v>
      </c>
      <c r="AF56" s="31">
        <f t="shared" si="117"/>
        <v>0</v>
      </c>
      <c r="AG56" s="31">
        <f t="shared" si="97"/>
        <v>0</v>
      </c>
      <c r="AH56" s="31">
        <f t="shared" si="97"/>
        <v>0</v>
      </c>
      <c r="AI56" s="31">
        <f t="shared" si="97"/>
        <v>0</v>
      </c>
      <c r="AJ56" s="31">
        <f t="shared" si="97"/>
        <v>0</v>
      </c>
      <c r="AK56" s="31">
        <f t="shared" si="97"/>
        <v>0</v>
      </c>
      <c r="AL56" s="31">
        <f t="shared" si="97"/>
        <v>0</v>
      </c>
      <c r="AM56" s="31">
        <f t="shared" si="98"/>
        <v>0</v>
      </c>
      <c r="AN56" s="31">
        <f t="shared" si="98"/>
        <v>0</v>
      </c>
      <c r="AO56" s="31">
        <f t="shared" si="98"/>
        <v>0</v>
      </c>
      <c r="AP56" s="31">
        <f t="shared" si="98"/>
        <v>0</v>
      </c>
      <c r="AQ56" s="31">
        <f t="shared" si="98"/>
        <v>0</v>
      </c>
      <c r="AR56" s="31">
        <f t="shared" si="98"/>
        <v>0</v>
      </c>
      <c r="AS56" s="15"/>
      <c r="AT56" s="161">
        <f t="shared" si="99"/>
        <v>0</v>
      </c>
      <c r="AU56" s="161">
        <f t="shared" si="100"/>
        <v>0</v>
      </c>
      <c r="AV56" s="161">
        <f t="shared" si="101"/>
        <v>0</v>
      </c>
      <c r="AW56" s="161">
        <f t="shared" si="102"/>
        <v>0</v>
      </c>
      <c r="AX56" s="161">
        <f t="shared" si="103"/>
        <v>0</v>
      </c>
      <c r="AY56" s="161">
        <f t="shared" si="104"/>
        <v>0</v>
      </c>
    </row>
    <row r="57" spans="1:51" ht="16.5" hidden="1" customHeight="1" x14ac:dyDescent="0.25">
      <c r="A57" s="340" t="s">
        <v>324</v>
      </c>
      <c r="B57" s="341"/>
      <c r="C57" s="342"/>
      <c r="D57" s="341"/>
      <c r="E57" s="342"/>
      <c r="F57" s="343"/>
      <c r="G57" s="343">
        <f t="shared" si="105"/>
        <v>0</v>
      </c>
      <c r="H57" s="344"/>
      <c r="I57" s="344"/>
      <c r="J57" s="344"/>
      <c r="K57" s="344"/>
      <c r="L57" s="344"/>
      <c r="M57" s="344"/>
      <c r="N57" s="159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15"/>
      <c r="AT57" s="161">
        <f t="shared" si="99"/>
        <v>0</v>
      </c>
      <c r="AU57" s="161">
        <f t="shared" si="100"/>
        <v>0</v>
      </c>
      <c r="AV57" s="161">
        <f t="shared" si="101"/>
        <v>0</v>
      </c>
      <c r="AW57" s="161">
        <f t="shared" si="102"/>
        <v>0</v>
      </c>
      <c r="AX57" s="161">
        <f t="shared" si="103"/>
        <v>0</v>
      </c>
      <c r="AY57" s="161">
        <f t="shared" si="104"/>
        <v>0</v>
      </c>
    </row>
    <row r="58" spans="1:51" ht="16.5" hidden="1" customHeight="1" x14ac:dyDescent="0.25">
      <c r="A58" s="352"/>
      <c r="B58" s="84"/>
      <c r="C58" s="355"/>
      <c r="D58" s="84"/>
      <c r="E58" s="355"/>
      <c r="F58" s="343"/>
      <c r="G58" s="343">
        <f t="shared" si="105"/>
        <v>0</v>
      </c>
      <c r="H58" s="10"/>
      <c r="I58" s="10"/>
      <c r="J58" s="10"/>
      <c r="K58" s="10"/>
      <c r="L58" s="10"/>
      <c r="M58" s="10"/>
      <c r="N58" s="315"/>
      <c r="O58" s="31">
        <f t="shared" si="106"/>
        <v>0</v>
      </c>
      <c r="P58" s="31">
        <f t="shared" si="107"/>
        <v>0</v>
      </c>
      <c r="Q58" s="31">
        <f t="shared" si="108"/>
        <v>0</v>
      </c>
      <c r="R58" s="31">
        <f t="shared" si="109"/>
        <v>0</v>
      </c>
      <c r="S58" s="31">
        <f t="shared" si="110"/>
        <v>0</v>
      </c>
      <c r="T58" s="31">
        <f t="shared" si="111"/>
        <v>0</v>
      </c>
      <c r="U58" s="31">
        <f t="shared" ref="U58:Z60" si="118">$D58*H58/100</f>
        <v>0</v>
      </c>
      <c r="V58" s="31">
        <f t="shared" si="118"/>
        <v>0</v>
      </c>
      <c r="W58" s="31">
        <f t="shared" si="118"/>
        <v>0</v>
      </c>
      <c r="X58" s="31">
        <f t="shared" si="118"/>
        <v>0</v>
      </c>
      <c r="Y58" s="31">
        <f t="shared" si="118"/>
        <v>0</v>
      </c>
      <c r="Z58" s="31">
        <f t="shared" si="118"/>
        <v>0</v>
      </c>
      <c r="AA58" s="31">
        <f t="shared" si="112"/>
        <v>0</v>
      </c>
      <c r="AB58" s="31">
        <f t="shared" si="113"/>
        <v>0</v>
      </c>
      <c r="AC58" s="31">
        <f t="shared" si="114"/>
        <v>0</v>
      </c>
      <c r="AD58" s="31">
        <f t="shared" si="115"/>
        <v>0</v>
      </c>
      <c r="AE58" s="31">
        <f t="shared" si="116"/>
        <v>0</v>
      </c>
      <c r="AF58" s="31">
        <f t="shared" si="117"/>
        <v>0</v>
      </c>
      <c r="AG58" s="31">
        <f t="shared" ref="AG58:AL60" si="119">$E58*H58/100</f>
        <v>0</v>
      </c>
      <c r="AH58" s="31">
        <f t="shared" si="119"/>
        <v>0</v>
      </c>
      <c r="AI58" s="31">
        <f t="shared" si="119"/>
        <v>0</v>
      </c>
      <c r="AJ58" s="31">
        <f t="shared" si="119"/>
        <v>0</v>
      </c>
      <c r="AK58" s="31">
        <f t="shared" si="119"/>
        <v>0</v>
      </c>
      <c r="AL58" s="31">
        <f t="shared" si="119"/>
        <v>0</v>
      </c>
      <c r="AM58" s="31">
        <f t="shared" ref="AM58:AR60" si="120">$G58*H58/100</f>
        <v>0</v>
      </c>
      <c r="AN58" s="31">
        <f t="shared" si="120"/>
        <v>0</v>
      </c>
      <c r="AO58" s="31">
        <f t="shared" si="120"/>
        <v>0</v>
      </c>
      <c r="AP58" s="31">
        <f t="shared" si="120"/>
        <v>0</v>
      </c>
      <c r="AQ58" s="31">
        <f t="shared" si="120"/>
        <v>0</v>
      </c>
      <c r="AR58" s="31">
        <f t="shared" si="120"/>
        <v>0</v>
      </c>
      <c r="AS58" s="15"/>
      <c r="AT58" s="161">
        <f t="shared" si="99"/>
        <v>0</v>
      </c>
      <c r="AU58" s="161">
        <f t="shared" si="100"/>
        <v>0</v>
      </c>
      <c r="AV58" s="161">
        <f t="shared" si="101"/>
        <v>0</v>
      </c>
      <c r="AW58" s="161">
        <f t="shared" si="102"/>
        <v>0</v>
      </c>
      <c r="AX58" s="161">
        <f t="shared" si="103"/>
        <v>0</v>
      </c>
      <c r="AY58" s="161">
        <f t="shared" si="104"/>
        <v>0</v>
      </c>
    </row>
    <row r="59" spans="1:51" ht="16.5" hidden="1" customHeight="1" x14ac:dyDescent="0.25">
      <c r="A59" s="352"/>
      <c r="B59" s="84"/>
      <c r="C59" s="355"/>
      <c r="D59" s="84"/>
      <c r="E59" s="355"/>
      <c r="F59" s="343"/>
      <c r="G59" s="343">
        <f t="shared" si="105"/>
        <v>0</v>
      </c>
      <c r="H59" s="10"/>
      <c r="I59" s="10"/>
      <c r="J59" s="10"/>
      <c r="K59" s="10"/>
      <c r="L59" s="10"/>
      <c r="M59" s="10"/>
      <c r="N59" s="315"/>
      <c r="O59" s="31">
        <f t="shared" si="106"/>
        <v>0</v>
      </c>
      <c r="P59" s="31">
        <f t="shared" si="107"/>
        <v>0</v>
      </c>
      <c r="Q59" s="31">
        <f t="shared" si="108"/>
        <v>0</v>
      </c>
      <c r="R59" s="31">
        <f t="shared" si="109"/>
        <v>0</v>
      </c>
      <c r="S59" s="31">
        <f t="shared" si="110"/>
        <v>0</v>
      </c>
      <c r="T59" s="31">
        <f t="shared" si="111"/>
        <v>0</v>
      </c>
      <c r="U59" s="31">
        <f t="shared" si="118"/>
        <v>0</v>
      </c>
      <c r="V59" s="31">
        <f t="shared" si="118"/>
        <v>0</v>
      </c>
      <c r="W59" s="31">
        <f t="shared" si="118"/>
        <v>0</v>
      </c>
      <c r="X59" s="31">
        <f t="shared" si="118"/>
        <v>0</v>
      </c>
      <c r="Y59" s="31">
        <f t="shared" si="118"/>
        <v>0</v>
      </c>
      <c r="Z59" s="31">
        <f t="shared" si="118"/>
        <v>0</v>
      </c>
      <c r="AA59" s="31">
        <f t="shared" si="112"/>
        <v>0</v>
      </c>
      <c r="AB59" s="31">
        <f t="shared" si="113"/>
        <v>0</v>
      </c>
      <c r="AC59" s="31">
        <f t="shared" si="114"/>
        <v>0</v>
      </c>
      <c r="AD59" s="31">
        <f t="shared" si="115"/>
        <v>0</v>
      </c>
      <c r="AE59" s="31">
        <f t="shared" si="116"/>
        <v>0</v>
      </c>
      <c r="AF59" s="31">
        <f t="shared" si="117"/>
        <v>0</v>
      </c>
      <c r="AG59" s="31">
        <f t="shared" si="119"/>
        <v>0</v>
      </c>
      <c r="AH59" s="31">
        <f t="shared" si="119"/>
        <v>0</v>
      </c>
      <c r="AI59" s="31">
        <f t="shared" si="119"/>
        <v>0</v>
      </c>
      <c r="AJ59" s="31">
        <f t="shared" si="119"/>
        <v>0</v>
      </c>
      <c r="AK59" s="31">
        <f t="shared" si="119"/>
        <v>0</v>
      </c>
      <c r="AL59" s="31">
        <f t="shared" si="119"/>
        <v>0</v>
      </c>
      <c r="AM59" s="31">
        <f t="shared" si="120"/>
        <v>0</v>
      </c>
      <c r="AN59" s="31">
        <f t="shared" si="120"/>
        <v>0</v>
      </c>
      <c r="AO59" s="31">
        <f t="shared" si="120"/>
        <v>0</v>
      </c>
      <c r="AP59" s="31">
        <f t="shared" si="120"/>
        <v>0</v>
      </c>
      <c r="AQ59" s="31">
        <f t="shared" si="120"/>
        <v>0</v>
      </c>
      <c r="AR59" s="31">
        <f t="shared" si="120"/>
        <v>0</v>
      </c>
      <c r="AS59" s="15"/>
      <c r="AT59" s="161">
        <f t="shared" si="99"/>
        <v>0</v>
      </c>
      <c r="AU59" s="161">
        <f t="shared" si="100"/>
        <v>0</v>
      </c>
      <c r="AV59" s="161">
        <f t="shared" si="101"/>
        <v>0</v>
      </c>
      <c r="AW59" s="161">
        <f t="shared" si="102"/>
        <v>0</v>
      </c>
      <c r="AX59" s="161">
        <f t="shared" si="103"/>
        <v>0</v>
      </c>
      <c r="AY59" s="161">
        <f t="shared" si="104"/>
        <v>0</v>
      </c>
    </row>
    <row r="60" spans="1:51" ht="16.5" hidden="1" customHeight="1" x14ac:dyDescent="0.25">
      <c r="A60" s="352"/>
      <c r="B60" s="84"/>
      <c r="C60" s="355"/>
      <c r="D60" s="84"/>
      <c r="E60" s="355"/>
      <c r="F60" s="343"/>
      <c r="G60" s="343">
        <f t="shared" si="105"/>
        <v>0</v>
      </c>
      <c r="H60" s="10"/>
      <c r="I60" s="10"/>
      <c r="J60" s="10"/>
      <c r="K60" s="10"/>
      <c r="L60" s="10"/>
      <c r="M60" s="10"/>
      <c r="N60" s="315"/>
      <c r="O60" s="31">
        <f t="shared" si="106"/>
        <v>0</v>
      </c>
      <c r="P60" s="31">
        <f t="shared" si="107"/>
        <v>0</v>
      </c>
      <c r="Q60" s="31">
        <f t="shared" si="108"/>
        <v>0</v>
      </c>
      <c r="R60" s="31">
        <f t="shared" si="109"/>
        <v>0</v>
      </c>
      <c r="S60" s="31">
        <f t="shared" si="110"/>
        <v>0</v>
      </c>
      <c r="T60" s="31">
        <f t="shared" si="111"/>
        <v>0</v>
      </c>
      <c r="U60" s="31">
        <f t="shared" si="118"/>
        <v>0</v>
      </c>
      <c r="V60" s="31">
        <f t="shared" si="118"/>
        <v>0</v>
      </c>
      <c r="W60" s="31">
        <f t="shared" si="118"/>
        <v>0</v>
      </c>
      <c r="X60" s="31">
        <f t="shared" si="118"/>
        <v>0</v>
      </c>
      <c r="Y60" s="31">
        <f t="shared" si="118"/>
        <v>0</v>
      </c>
      <c r="Z60" s="31">
        <f t="shared" si="118"/>
        <v>0</v>
      </c>
      <c r="AA60" s="31">
        <f t="shared" si="112"/>
        <v>0</v>
      </c>
      <c r="AB60" s="31">
        <f t="shared" si="113"/>
        <v>0</v>
      </c>
      <c r="AC60" s="31">
        <f t="shared" si="114"/>
        <v>0</v>
      </c>
      <c r="AD60" s="31">
        <f t="shared" si="115"/>
        <v>0</v>
      </c>
      <c r="AE60" s="31">
        <f t="shared" si="116"/>
        <v>0</v>
      </c>
      <c r="AF60" s="31">
        <f t="shared" si="117"/>
        <v>0</v>
      </c>
      <c r="AG60" s="31">
        <f t="shared" si="119"/>
        <v>0</v>
      </c>
      <c r="AH60" s="31">
        <f t="shared" si="119"/>
        <v>0</v>
      </c>
      <c r="AI60" s="31">
        <f t="shared" si="119"/>
        <v>0</v>
      </c>
      <c r="AJ60" s="31">
        <f t="shared" si="119"/>
        <v>0</v>
      </c>
      <c r="AK60" s="31">
        <f t="shared" si="119"/>
        <v>0</v>
      </c>
      <c r="AL60" s="31">
        <f t="shared" si="119"/>
        <v>0</v>
      </c>
      <c r="AM60" s="31">
        <f t="shared" si="120"/>
        <v>0</v>
      </c>
      <c r="AN60" s="31">
        <f t="shared" si="120"/>
        <v>0</v>
      </c>
      <c r="AO60" s="31">
        <f t="shared" si="120"/>
        <v>0</v>
      </c>
      <c r="AP60" s="31">
        <f t="shared" si="120"/>
        <v>0</v>
      </c>
      <c r="AQ60" s="31">
        <f t="shared" si="120"/>
        <v>0</v>
      </c>
      <c r="AR60" s="31">
        <f t="shared" si="120"/>
        <v>0</v>
      </c>
      <c r="AS60" s="15"/>
      <c r="AT60" s="161">
        <f t="shared" si="99"/>
        <v>0</v>
      </c>
      <c r="AU60" s="161">
        <f t="shared" si="100"/>
        <v>0</v>
      </c>
      <c r="AV60" s="161">
        <f t="shared" si="101"/>
        <v>0</v>
      </c>
      <c r="AW60" s="161">
        <f t="shared" si="102"/>
        <v>0</v>
      </c>
      <c r="AX60" s="161">
        <f t="shared" si="103"/>
        <v>0</v>
      </c>
      <c r="AY60" s="161">
        <f t="shared" si="104"/>
        <v>0</v>
      </c>
    </row>
    <row r="61" spans="1:51" ht="16.5" customHeight="1" x14ac:dyDescent="0.25">
      <c r="A61" s="33" t="s">
        <v>38</v>
      </c>
      <c r="B61" s="85"/>
      <c r="C61" s="176"/>
      <c r="D61" s="85"/>
      <c r="E61" s="176"/>
      <c r="F61" s="85"/>
      <c r="G61" s="85"/>
      <c r="H61" s="331"/>
      <c r="I61" s="331"/>
      <c r="J61" s="331"/>
      <c r="K61" s="331"/>
      <c r="L61" s="331"/>
      <c r="M61" s="331"/>
      <c r="N61" s="320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5"/>
      <c r="AN61" s="35"/>
      <c r="AO61" s="35"/>
      <c r="AP61" s="35"/>
      <c r="AQ61" s="35"/>
      <c r="AR61" s="35"/>
      <c r="AS61" s="15"/>
      <c r="AT61" s="161"/>
      <c r="AU61" s="161"/>
      <c r="AV61" s="161"/>
      <c r="AW61" s="161"/>
      <c r="AX61" s="161"/>
      <c r="AY61" s="161"/>
    </row>
    <row r="62" spans="1:51" ht="16.5" customHeight="1" x14ac:dyDescent="0.25">
      <c r="A62" s="339" t="s">
        <v>52</v>
      </c>
      <c r="B62" s="84"/>
      <c r="C62" s="355"/>
      <c r="D62" s="84"/>
      <c r="E62" s="355"/>
      <c r="F62" s="343">
        <f>B62+D62</f>
        <v>0</v>
      </c>
      <c r="G62" s="343">
        <f>SUM(B62:E62)</f>
        <v>0</v>
      </c>
      <c r="H62" s="30">
        <v>15</v>
      </c>
      <c r="I62" s="30">
        <v>15</v>
      </c>
      <c r="J62" s="30">
        <v>15</v>
      </c>
      <c r="K62" s="30"/>
      <c r="L62" s="30"/>
      <c r="M62" s="30">
        <v>5</v>
      </c>
      <c r="N62" s="318"/>
      <c r="O62" s="31">
        <f t="shared" ref="O62:T62" si="121">$B62*H62/100</f>
        <v>0</v>
      </c>
      <c r="P62" s="31">
        <f t="shared" si="121"/>
        <v>0</v>
      </c>
      <c r="Q62" s="31">
        <f t="shared" si="121"/>
        <v>0</v>
      </c>
      <c r="R62" s="31">
        <f t="shared" si="121"/>
        <v>0</v>
      </c>
      <c r="S62" s="31">
        <f t="shared" si="121"/>
        <v>0</v>
      </c>
      <c r="T62" s="31">
        <f t="shared" si="121"/>
        <v>0</v>
      </c>
      <c r="U62" s="31">
        <f t="shared" ref="U62:U76" si="122">$D62*H62/100</f>
        <v>0</v>
      </c>
      <c r="V62" s="31">
        <f t="shared" ref="V62:V76" si="123">$D62*I62/100</f>
        <v>0</v>
      </c>
      <c r="W62" s="31">
        <f t="shared" ref="W62:W76" si="124">$D62*J62/100</f>
        <v>0</v>
      </c>
      <c r="X62" s="31">
        <f t="shared" ref="X62:X76" si="125">$D62*K62/100</f>
        <v>0</v>
      </c>
      <c r="Y62" s="31">
        <f t="shared" ref="Y62:Y76" si="126">$D62*L62/100</f>
        <v>0</v>
      </c>
      <c r="Z62" s="31">
        <f t="shared" ref="Z62:Z76" si="127">$D62*M62/100</f>
        <v>0</v>
      </c>
      <c r="AA62" s="31">
        <f t="shared" ref="AA62:AF62" si="128">$C62*H62/100</f>
        <v>0</v>
      </c>
      <c r="AB62" s="31">
        <f t="shared" si="128"/>
        <v>0</v>
      </c>
      <c r="AC62" s="31">
        <f t="shared" si="128"/>
        <v>0</v>
      </c>
      <c r="AD62" s="31">
        <f t="shared" si="128"/>
        <v>0</v>
      </c>
      <c r="AE62" s="31">
        <f t="shared" si="128"/>
        <v>0</v>
      </c>
      <c r="AF62" s="31">
        <f t="shared" si="128"/>
        <v>0</v>
      </c>
      <c r="AG62" s="31">
        <f t="shared" ref="AG62:AG76" si="129">$E62*H62/100</f>
        <v>0</v>
      </c>
      <c r="AH62" s="31">
        <f t="shared" ref="AH62:AH76" si="130">$E62*I62/100</f>
        <v>0</v>
      </c>
      <c r="AI62" s="31">
        <f t="shared" ref="AI62:AI76" si="131">$E62*J62/100</f>
        <v>0</v>
      </c>
      <c r="AJ62" s="31">
        <f t="shared" ref="AJ62:AJ76" si="132">$E62*K62/100</f>
        <v>0</v>
      </c>
      <c r="AK62" s="31">
        <f t="shared" ref="AK62:AK76" si="133">$E62*L62/100</f>
        <v>0</v>
      </c>
      <c r="AL62" s="31">
        <f t="shared" ref="AL62:AL76" si="134">$E62*M62/100</f>
        <v>0</v>
      </c>
      <c r="AM62" s="31">
        <f t="shared" ref="AM62:AM76" si="135">$G62*H62/100</f>
        <v>0</v>
      </c>
      <c r="AN62" s="31">
        <f t="shared" ref="AN62:AN76" si="136">$G62*I62/100</f>
        <v>0</v>
      </c>
      <c r="AO62" s="31">
        <f t="shared" ref="AO62:AO76" si="137">$G62*J62/100</f>
        <v>0</v>
      </c>
      <c r="AP62" s="31">
        <f t="shared" ref="AP62:AP76" si="138">$G62*K62/100</f>
        <v>0</v>
      </c>
      <c r="AQ62" s="31">
        <f t="shared" ref="AQ62:AQ76" si="139">$G62*L62/100</f>
        <v>0</v>
      </c>
      <c r="AR62" s="31">
        <f t="shared" ref="AR62:AR76" si="140">$G62*M62/100</f>
        <v>0</v>
      </c>
      <c r="AS62" s="15"/>
      <c r="AT62" s="161">
        <f t="shared" ref="AT62:AT84" si="141">O62+AA62+U62+AG62-AM62</f>
        <v>0</v>
      </c>
      <c r="AU62" s="161">
        <f t="shared" ref="AU62:AU84" si="142">P62+AB62+V62+AH62-AN62</f>
        <v>0</v>
      </c>
      <c r="AV62" s="161">
        <f t="shared" ref="AV62:AV84" si="143">Q62+AC62+W62+AI62-AO62</f>
        <v>0</v>
      </c>
      <c r="AW62" s="161">
        <f t="shared" ref="AW62:AW84" si="144">R62+AD62+X62+AJ62-AP62</f>
        <v>0</v>
      </c>
      <c r="AX62" s="161">
        <f t="shared" ref="AX62:AX84" si="145">S62+AE62+Y62+AK62-AQ62</f>
        <v>0</v>
      </c>
      <c r="AY62" s="161">
        <f t="shared" ref="AY62:AY84" si="146">T62+AF62+Z62+AL62-AR62</f>
        <v>0</v>
      </c>
    </row>
    <row r="63" spans="1:51" ht="16.5" customHeight="1" x14ac:dyDescent="0.25">
      <c r="A63" s="339" t="s">
        <v>53</v>
      </c>
      <c r="B63" s="84"/>
      <c r="C63" s="355"/>
      <c r="D63" s="84"/>
      <c r="E63" s="355"/>
      <c r="F63" s="343">
        <f t="shared" ref="F63:F84" si="147">B63+D63</f>
        <v>0</v>
      </c>
      <c r="G63" s="343">
        <f t="shared" ref="G63:G86" si="148">SUM(B63:E63)</f>
        <v>0</v>
      </c>
      <c r="H63" s="30">
        <v>16</v>
      </c>
      <c r="I63" s="30">
        <v>16</v>
      </c>
      <c r="J63" s="30">
        <v>16</v>
      </c>
      <c r="K63" s="30"/>
      <c r="L63" s="30"/>
      <c r="M63" s="30"/>
      <c r="N63" s="318"/>
      <c r="O63" s="31">
        <f t="shared" ref="O63:O84" si="149">$B63*H63/100</f>
        <v>0</v>
      </c>
      <c r="P63" s="31">
        <f t="shared" ref="P63:P84" si="150">$B63*I63/100</f>
        <v>0</v>
      </c>
      <c r="Q63" s="31">
        <f t="shared" ref="Q63:Q84" si="151">$B63*J63/100</f>
        <v>0</v>
      </c>
      <c r="R63" s="31">
        <f t="shared" ref="R63:R84" si="152">$B63*K63/100</f>
        <v>0</v>
      </c>
      <c r="S63" s="31">
        <f t="shared" ref="S63:S84" si="153">$B63*L63/100</f>
        <v>0</v>
      </c>
      <c r="T63" s="31">
        <f t="shared" ref="T63:T84" si="154">$B63*M63/100</f>
        <v>0</v>
      </c>
      <c r="U63" s="31">
        <f t="shared" si="122"/>
        <v>0</v>
      </c>
      <c r="V63" s="31">
        <f t="shared" si="123"/>
        <v>0</v>
      </c>
      <c r="W63" s="31">
        <f t="shared" si="124"/>
        <v>0</v>
      </c>
      <c r="X63" s="31">
        <f t="shared" si="125"/>
        <v>0</v>
      </c>
      <c r="Y63" s="31">
        <f t="shared" si="126"/>
        <v>0</v>
      </c>
      <c r="Z63" s="31">
        <f t="shared" si="127"/>
        <v>0</v>
      </c>
      <c r="AA63" s="31">
        <f t="shared" ref="AA63:AA84" si="155">$C63*H63/100</f>
        <v>0</v>
      </c>
      <c r="AB63" s="31">
        <f t="shared" ref="AB63:AB84" si="156">$C63*I63/100</f>
        <v>0</v>
      </c>
      <c r="AC63" s="31">
        <f t="shared" ref="AC63:AC84" si="157">$C63*J63/100</f>
        <v>0</v>
      </c>
      <c r="AD63" s="31">
        <f t="shared" ref="AD63:AD84" si="158">$C63*K63/100</f>
        <v>0</v>
      </c>
      <c r="AE63" s="31">
        <f t="shared" ref="AE63:AE84" si="159">$C63*L63/100</f>
        <v>0</v>
      </c>
      <c r="AF63" s="31">
        <f t="shared" ref="AF63:AF84" si="160">$C63*M63/100</f>
        <v>0</v>
      </c>
      <c r="AG63" s="31">
        <f t="shared" si="129"/>
        <v>0</v>
      </c>
      <c r="AH63" s="31">
        <f t="shared" si="130"/>
        <v>0</v>
      </c>
      <c r="AI63" s="31">
        <f t="shared" si="131"/>
        <v>0</v>
      </c>
      <c r="AJ63" s="31">
        <f t="shared" si="132"/>
        <v>0</v>
      </c>
      <c r="AK63" s="31">
        <f t="shared" si="133"/>
        <v>0</v>
      </c>
      <c r="AL63" s="31">
        <f t="shared" si="134"/>
        <v>0</v>
      </c>
      <c r="AM63" s="31">
        <f t="shared" si="135"/>
        <v>0</v>
      </c>
      <c r="AN63" s="31">
        <f t="shared" si="136"/>
        <v>0</v>
      </c>
      <c r="AO63" s="31">
        <f t="shared" si="137"/>
        <v>0</v>
      </c>
      <c r="AP63" s="31">
        <f t="shared" si="138"/>
        <v>0</v>
      </c>
      <c r="AQ63" s="31">
        <f t="shared" si="139"/>
        <v>0</v>
      </c>
      <c r="AR63" s="31">
        <f t="shared" si="140"/>
        <v>0</v>
      </c>
      <c r="AS63" s="15"/>
      <c r="AT63" s="161">
        <f t="shared" si="141"/>
        <v>0</v>
      </c>
      <c r="AU63" s="161">
        <f t="shared" si="142"/>
        <v>0</v>
      </c>
      <c r="AV63" s="161">
        <f t="shared" si="143"/>
        <v>0</v>
      </c>
      <c r="AW63" s="161">
        <f t="shared" si="144"/>
        <v>0</v>
      </c>
      <c r="AX63" s="161">
        <f t="shared" si="145"/>
        <v>0</v>
      </c>
      <c r="AY63" s="161">
        <f t="shared" si="146"/>
        <v>0</v>
      </c>
    </row>
    <row r="64" spans="1:51" ht="16.5" customHeight="1" x14ac:dyDescent="0.25">
      <c r="A64" s="339" t="s">
        <v>23</v>
      </c>
      <c r="B64" s="84"/>
      <c r="C64" s="355"/>
      <c r="D64" s="84"/>
      <c r="E64" s="355"/>
      <c r="F64" s="343">
        <f t="shared" si="147"/>
        <v>0</v>
      </c>
      <c r="G64" s="343">
        <f t="shared" si="148"/>
        <v>0</v>
      </c>
      <c r="H64" s="30">
        <v>13</v>
      </c>
      <c r="I64" s="30">
        <v>9</v>
      </c>
      <c r="J64" s="30">
        <v>16</v>
      </c>
      <c r="K64" s="30">
        <v>4</v>
      </c>
      <c r="L64" s="30"/>
      <c r="M64" s="30"/>
      <c r="N64" s="318"/>
      <c r="O64" s="31">
        <f t="shared" si="149"/>
        <v>0</v>
      </c>
      <c r="P64" s="31">
        <f t="shared" si="150"/>
        <v>0</v>
      </c>
      <c r="Q64" s="31">
        <f t="shared" si="151"/>
        <v>0</v>
      </c>
      <c r="R64" s="31">
        <f t="shared" si="152"/>
        <v>0</v>
      </c>
      <c r="S64" s="31">
        <f t="shared" si="153"/>
        <v>0</v>
      </c>
      <c r="T64" s="31">
        <f t="shared" si="154"/>
        <v>0</v>
      </c>
      <c r="U64" s="31">
        <f t="shared" si="122"/>
        <v>0</v>
      </c>
      <c r="V64" s="31">
        <f t="shared" si="123"/>
        <v>0</v>
      </c>
      <c r="W64" s="31">
        <f t="shared" si="124"/>
        <v>0</v>
      </c>
      <c r="X64" s="31">
        <f t="shared" si="125"/>
        <v>0</v>
      </c>
      <c r="Y64" s="31">
        <f t="shared" si="126"/>
        <v>0</v>
      </c>
      <c r="Z64" s="31">
        <f t="shared" si="127"/>
        <v>0</v>
      </c>
      <c r="AA64" s="31">
        <f t="shared" si="155"/>
        <v>0</v>
      </c>
      <c r="AB64" s="31">
        <f t="shared" si="156"/>
        <v>0</v>
      </c>
      <c r="AC64" s="31">
        <f t="shared" si="157"/>
        <v>0</v>
      </c>
      <c r="AD64" s="31">
        <f t="shared" si="158"/>
        <v>0</v>
      </c>
      <c r="AE64" s="31">
        <f t="shared" si="159"/>
        <v>0</v>
      </c>
      <c r="AF64" s="31">
        <f t="shared" si="160"/>
        <v>0</v>
      </c>
      <c r="AG64" s="31">
        <f t="shared" si="129"/>
        <v>0</v>
      </c>
      <c r="AH64" s="31">
        <f t="shared" si="130"/>
        <v>0</v>
      </c>
      <c r="AI64" s="31">
        <f t="shared" si="131"/>
        <v>0</v>
      </c>
      <c r="AJ64" s="31">
        <f t="shared" si="132"/>
        <v>0</v>
      </c>
      <c r="AK64" s="31">
        <f t="shared" si="133"/>
        <v>0</v>
      </c>
      <c r="AL64" s="31">
        <f t="shared" si="134"/>
        <v>0</v>
      </c>
      <c r="AM64" s="31">
        <f t="shared" si="135"/>
        <v>0</v>
      </c>
      <c r="AN64" s="31">
        <f t="shared" si="136"/>
        <v>0</v>
      </c>
      <c r="AO64" s="31">
        <f t="shared" si="137"/>
        <v>0</v>
      </c>
      <c r="AP64" s="31">
        <f t="shared" si="138"/>
        <v>0</v>
      </c>
      <c r="AQ64" s="31">
        <f t="shared" si="139"/>
        <v>0</v>
      </c>
      <c r="AR64" s="31">
        <f t="shared" si="140"/>
        <v>0</v>
      </c>
      <c r="AS64" s="15"/>
      <c r="AT64" s="161">
        <f t="shared" si="141"/>
        <v>0</v>
      </c>
      <c r="AU64" s="161">
        <f t="shared" si="142"/>
        <v>0</v>
      </c>
      <c r="AV64" s="161">
        <f t="shared" si="143"/>
        <v>0</v>
      </c>
      <c r="AW64" s="161">
        <f t="shared" si="144"/>
        <v>0</v>
      </c>
      <c r="AX64" s="161">
        <f t="shared" si="145"/>
        <v>0</v>
      </c>
      <c r="AY64" s="161">
        <f t="shared" si="146"/>
        <v>0</v>
      </c>
    </row>
    <row r="65" spans="1:51" ht="16.5" customHeight="1" x14ac:dyDescent="0.25">
      <c r="A65" s="339" t="s">
        <v>54</v>
      </c>
      <c r="B65" s="84"/>
      <c r="C65" s="355"/>
      <c r="D65" s="84"/>
      <c r="E65" s="355"/>
      <c r="F65" s="343">
        <f t="shared" si="147"/>
        <v>0</v>
      </c>
      <c r="G65" s="343">
        <f t="shared" si="148"/>
        <v>0</v>
      </c>
      <c r="H65" s="30">
        <v>14</v>
      </c>
      <c r="I65" s="30">
        <v>10</v>
      </c>
      <c r="J65" s="30">
        <v>16</v>
      </c>
      <c r="K65" s="30"/>
      <c r="L65" s="38"/>
      <c r="M65" s="30">
        <v>5</v>
      </c>
      <c r="N65" s="318"/>
      <c r="O65" s="31">
        <f t="shared" si="149"/>
        <v>0</v>
      </c>
      <c r="P65" s="31">
        <f t="shared" si="150"/>
        <v>0</v>
      </c>
      <c r="Q65" s="31">
        <f t="shared" si="151"/>
        <v>0</v>
      </c>
      <c r="R65" s="31">
        <f t="shared" si="152"/>
        <v>0</v>
      </c>
      <c r="S65" s="31">
        <f t="shared" si="153"/>
        <v>0</v>
      </c>
      <c r="T65" s="31">
        <f t="shared" si="154"/>
        <v>0</v>
      </c>
      <c r="U65" s="31">
        <f t="shared" si="122"/>
        <v>0</v>
      </c>
      <c r="V65" s="31">
        <f t="shared" si="123"/>
        <v>0</v>
      </c>
      <c r="W65" s="31">
        <f t="shared" si="124"/>
        <v>0</v>
      </c>
      <c r="X65" s="31">
        <f t="shared" si="125"/>
        <v>0</v>
      </c>
      <c r="Y65" s="31">
        <f t="shared" si="126"/>
        <v>0</v>
      </c>
      <c r="Z65" s="31">
        <f t="shared" si="127"/>
        <v>0</v>
      </c>
      <c r="AA65" s="31">
        <f t="shared" si="155"/>
        <v>0</v>
      </c>
      <c r="AB65" s="31">
        <f t="shared" si="156"/>
        <v>0</v>
      </c>
      <c r="AC65" s="31">
        <f t="shared" si="157"/>
        <v>0</v>
      </c>
      <c r="AD65" s="31">
        <f t="shared" si="158"/>
        <v>0</v>
      </c>
      <c r="AE65" s="31">
        <f t="shared" si="159"/>
        <v>0</v>
      </c>
      <c r="AF65" s="31">
        <f t="shared" si="160"/>
        <v>0</v>
      </c>
      <c r="AG65" s="31">
        <f t="shared" si="129"/>
        <v>0</v>
      </c>
      <c r="AH65" s="31">
        <f t="shared" si="130"/>
        <v>0</v>
      </c>
      <c r="AI65" s="31">
        <f t="shared" si="131"/>
        <v>0</v>
      </c>
      <c r="AJ65" s="31">
        <f t="shared" si="132"/>
        <v>0</v>
      </c>
      <c r="AK65" s="31">
        <f t="shared" si="133"/>
        <v>0</v>
      </c>
      <c r="AL65" s="31">
        <f t="shared" si="134"/>
        <v>0</v>
      </c>
      <c r="AM65" s="31">
        <f t="shared" si="135"/>
        <v>0</v>
      </c>
      <c r="AN65" s="31">
        <f t="shared" si="136"/>
        <v>0</v>
      </c>
      <c r="AO65" s="31">
        <f t="shared" si="137"/>
        <v>0</v>
      </c>
      <c r="AP65" s="31">
        <f t="shared" si="138"/>
        <v>0</v>
      </c>
      <c r="AQ65" s="31">
        <f t="shared" si="139"/>
        <v>0</v>
      </c>
      <c r="AR65" s="31">
        <f t="shared" si="140"/>
        <v>0</v>
      </c>
      <c r="AS65" s="15"/>
      <c r="AT65" s="161">
        <f t="shared" si="141"/>
        <v>0</v>
      </c>
      <c r="AU65" s="161">
        <f t="shared" si="142"/>
        <v>0</v>
      </c>
      <c r="AV65" s="161">
        <f t="shared" si="143"/>
        <v>0</v>
      </c>
      <c r="AW65" s="161">
        <f t="shared" si="144"/>
        <v>0</v>
      </c>
      <c r="AX65" s="161">
        <f t="shared" si="145"/>
        <v>0</v>
      </c>
      <c r="AY65" s="161">
        <f t="shared" si="146"/>
        <v>0</v>
      </c>
    </row>
    <row r="66" spans="1:51" ht="16.5" customHeight="1" x14ac:dyDescent="0.25">
      <c r="A66" s="339" t="s">
        <v>55</v>
      </c>
      <c r="B66" s="84"/>
      <c r="C66" s="355"/>
      <c r="D66" s="84"/>
      <c r="E66" s="355"/>
      <c r="F66" s="343">
        <f t="shared" si="147"/>
        <v>0</v>
      </c>
      <c r="G66" s="343">
        <f t="shared" si="148"/>
        <v>0</v>
      </c>
      <c r="H66" s="30">
        <v>12</v>
      </c>
      <c r="I66" s="30">
        <v>7</v>
      </c>
      <c r="J66" s="30">
        <v>16</v>
      </c>
      <c r="K66" s="30"/>
      <c r="L66" s="30"/>
      <c r="M66" s="30">
        <v>4</v>
      </c>
      <c r="N66" s="318"/>
      <c r="O66" s="31">
        <f t="shared" si="149"/>
        <v>0</v>
      </c>
      <c r="P66" s="31">
        <f t="shared" si="150"/>
        <v>0</v>
      </c>
      <c r="Q66" s="31">
        <f t="shared" si="151"/>
        <v>0</v>
      </c>
      <c r="R66" s="31">
        <f t="shared" si="152"/>
        <v>0</v>
      </c>
      <c r="S66" s="31">
        <f t="shared" si="153"/>
        <v>0</v>
      </c>
      <c r="T66" s="31">
        <f t="shared" si="154"/>
        <v>0</v>
      </c>
      <c r="U66" s="31">
        <f t="shared" si="122"/>
        <v>0</v>
      </c>
      <c r="V66" s="31">
        <f t="shared" si="123"/>
        <v>0</v>
      </c>
      <c r="W66" s="31">
        <f t="shared" si="124"/>
        <v>0</v>
      </c>
      <c r="X66" s="31">
        <f t="shared" si="125"/>
        <v>0</v>
      </c>
      <c r="Y66" s="31">
        <f t="shared" si="126"/>
        <v>0</v>
      </c>
      <c r="Z66" s="31">
        <f t="shared" si="127"/>
        <v>0</v>
      </c>
      <c r="AA66" s="31">
        <f t="shared" si="155"/>
        <v>0</v>
      </c>
      <c r="AB66" s="31">
        <f t="shared" si="156"/>
        <v>0</v>
      </c>
      <c r="AC66" s="31">
        <f t="shared" si="157"/>
        <v>0</v>
      </c>
      <c r="AD66" s="31">
        <f t="shared" si="158"/>
        <v>0</v>
      </c>
      <c r="AE66" s="31">
        <f t="shared" si="159"/>
        <v>0</v>
      </c>
      <c r="AF66" s="31">
        <f t="shared" si="160"/>
        <v>0</v>
      </c>
      <c r="AG66" s="31">
        <f t="shared" si="129"/>
        <v>0</v>
      </c>
      <c r="AH66" s="31">
        <f t="shared" si="130"/>
        <v>0</v>
      </c>
      <c r="AI66" s="31">
        <f t="shared" si="131"/>
        <v>0</v>
      </c>
      <c r="AJ66" s="31">
        <f t="shared" si="132"/>
        <v>0</v>
      </c>
      <c r="AK66" s="31">
        <f t="shared" si="133"/>
        <v>0</v>
      </c>
      <c r="AL66" s="31">
        <f t="shared" si="134"/>
        <v>0</v>
      </c>
      <c r="AM66" s="31">
        <f t="shared" si="135"/>
        <v>0</v>
      </c>
      <c r="AN66" s="31">
        <f t="shared" si="136"/>
        <v>0</v>
      </c>
      <c r="AO66" s="31">
        <f t="shared" si="137"/>
        <v>0</v>
      </c>
      <c r="AP66" s="31">
        <f t="shared" si="138"/>
        <v>0</v>
      </c>
      <c r="AQ66" s="31">
        <f t="shared" si="139"/>
        <v>0</v>
      </c>
      <c r="AR66" s="31">
        <f t="shared" si="140"/>
        <v>0</v>
      </c>
      <c r="AS66" s="15"/>
      <c r="AT66" s="161">
        <f t="shared" si="141"/>
        <v>0</v>
      </c>
      <c r="AU66" s="161">
        <f t="shared" si="142"/>
        <v>0</v>
      </c>
      <c r="AV66" s="161">
        <f t="shared" si="143"/>
        <v>0</v>
      </c>
      <c r="AW66" s="161">
        <f t="shared" si="144"/>
        <v>0</v>
      </c>
      <c r="AX66" s="161">
        <f t="shared" si="145"/>
        <v>0</v>
      </c>
      <c r="AY66" s="161">
        <f t="shared" si="146"/>
        <v>0</v>
      </c>
    </row>
    <row r="67" spans="1:51" ht="16.5" customHeight="1" x14ac:dyDescent="0.25">
      <c r="A67" s="339" t="s">
        <v>24</v>
      </c>
      <c r="B67" s="84"/>
      <c r="C67" s="355"/>
      <c r="D67" s="84"/>
      <c r="E67" s="355"/>
      <c r="F67" s="343">
        <f t="shared" si="147"/>
        <v>0</v>
      </c>
      <c r="G67" s="343">
        <f t="shared" si="148"/>
        <v>0</v>
      </c>
      <c r="H67" s="30">
        <v>7</v>
      </c>
      <c r="I67" s="30">
        <v>20</v>
      </c>
      <c r="J67" s="30">
        <v>28</v>
      </c>
      <c r="K67" s="30">
        <v>2</v>
      </c>
      <c r="L67" s="30"/>
      <c r="M67" s="30">
        <v>3</v>
      </c>
      <c r="N67" s="318"/>
      <c r="O67" s="31">
        <f t="shared" si="149"/>
        <v>0</v>
      </c>
      <c r="P67" s="31">
        <f t="shared" si="150"/>
        <v>0</v>
      </c>
      <c r="Q67" s="31">
        <f t="shared" si="151"/>
        <v>0</v>
      </c>
      <c r="R67" s="31">
        <f t="shared" si="152"/>
        <v>0</v>
      </c>
      <c r="S67" s="31">
        <f t="shared" si="153"/>
        <v>0</v>
      </c>
      <c r="T67" s="31">
        <f t="shared" si="154"/>
        <v>0</v>
      </c>
      <c r="U67" s="31">
        <f t="shared" si="122"/>
        <v>0</v>
      </c>
      <c r="V67" s="31">
        <f t="shared" si="123"/>
        <v>0</v>
      </c>
      <c r="W67" s="31">
        <f t="shared" si="124"/>
        <v>0</v>
      </c>
      <c r="X67" s="31">
        <f t="shared" si="125"/>
        <v>0</v>
      </c>
      <c r="Y67" s="31">
        <f t="shared" si="126"/>
        <v>0</v>
      </c>
      <c r="Z67" s="31">
        <f t="shared" si="127"/>
        <v>0</v>
      </c>
      <c r="AA67" s="31">
        <f t="shared" si="155"/>
        <v>0</v>
      </c>
      <c r="AB67" s="31">
        <f t="shared" si="156"/>
        <v>0</v>
      </c>
      <c r="AC67" s="31">
        <f t="shared" si="157"/>
        <v>0</v>
      </c>
      <c r="AD67" s="31">
        <f t="shared" si="158"/>
        <v>0</v>
      </c>
      <c r="AE67" s="31">
        <f t="shared" si="159"/>
        <v>0</v>
      </c>
      <c r="AF67" s="31">
        <f t="shared" si="160"/>
        <v>0</v>
      </c>
      <c r="AG67" s="31">
        <f t="shared" si="129"/>
        <v>0</v>
      </c>
      <c r="AH67" s="31">
        <f t="shared" si="130"/>
        <v>0</v>
      </c>
      <c r="AI67" s="31">
        <f t="shared" si="131"/>
        <v>0</v>
      </c>
      <c r="AJ67" s="31">
        <f t="shared" si="132"/>
        <v>0</v>
      </c>
      <c r="AK67" s="31">
        <f t="shared" si="133"/>
        <v>0</v>
      </c>
      <c r="AL67" s="31">
        <f t="shared" si="134"/>
        <v>0</v>
      </c>
      <c r="AM67" s="31">
        <f t="shared" si="135"/>
        <v>0</v>
      </c>
      <c r="AN67" s="31">
        <f t="shared" si="136"/>
        <v>0</v>
      </c>
      <c r="AO67" s="31">
        <f t="shared" si="137"/>
        <v>0</v>
      </c>
      <c r="AP67" s="31">
        <f t="shared" si="138"/>
        <v>0</v>
      </c>
      <c r="AQ67" s="31">
        <f t="shared" si="139"/>
        <v>0</v>
      </c>
      <c r="AR67" s="31">
        <f t="shared" si="140"/>
        <v>0</v>
      </c>
      <c r="AS67" s="15"/>
      <c r="AT67" s="161">
        <f t="shared" si="141"/>
        <v>0</v>
      </c>
      <c r="AU67" s="161">
        <f t="shared" si="142"/>
        <v>0</v>
      </c>
      <c r="AV67" s="161">
        <f t="shared" si="143"/>
        <v>0</v>
      </c>
      <c r="AW67" s="161">
        <f t="shared" si="144"/>
        <v>0</v>
      </c>
      <c r="AX67" s="161">
        <f t="shared" si="145"/>
        <v>0</v>
      </c>
      <c r="AY67" s="161">
        <f t="shared" si="146"/>
        <v>0</v>
      </c>
    </row>
    <row r="68" spans="1:51" ht="16.5" customHeight="1" x14ac:dyDescent="0.25">
      <c r="A68" s="339" t="s">
        <v>57</v>
      </c>
      <c r="B68" s="84"/>
      <c r="C68" s="355"/>
      <c r="D68" s="84"/>
      <c r="E68" s="355"/>
      <c r="F68" s="343">
        <f t="shared" si="147"/>
        <v>0</v>
      </c>
      <c r="G68" s="343">
        <f t="shared" si="148"/>
        <v>0</v>
      </c>
      <c r="H68" s="30">
        <v>9</v>
      </c>
      <c r="I68" s="30">
        <v>12</v>
      </c>
      <c r="J68" s="30">
        <v>25</v>
      </c>
      <c r="K68" s="30"/>
      <c r="L68" s="30"/>
      <c r="M68" s="30">
        <v>2.6</v>
      </c>
      <c r="N68" s="318"/>
      <c r="O68" s="31">
        <f t="shared" si="149"/>
        <v>0</v>
      </c>
      <c r="P68" s="31">
        <f t="shared" si="150"/>
        <v>0</v>
      </c>
      <c r="Q68" s="31">
        <f t="shared" si="151"/>
        <v>0</v>
      </c>
      <c r="R68" s="31">
        <f t="shared" si="152"/>
        <v>0</v>
      </c>
      <c r="S68" s="31">
        <f t="shared" si="153"/>
        <v>0</v>
      </c>
      <c r="T68" s="31">
        <f t="shared" si="154"/>
        <v>0</v>
      </c>
      <c r="U68" s="31">
        <f t="shared" si="122"/>
        <v>0</v>
      </c>
      <c r="V68" s="31">
        <f t="shared" si="123"/>
        <v>0</v>
      </c>
      <c r="W68" s="31">
        <f t="shared" si="124"/>
        <v>0</v>
      </c>
      <c r="X68" s="31">
        <f t="shared" si="125"/>
        <v>0</v>
      </c>
      <c r="Y68" s="31">
        <f t="shared" si="126"/>
        <v>0</v>
      </c>
      <c r="Z68" s="31">
        <f t="shared" si="127"/>
        <v>0</v>
      </c>
      <c r="AA68" s="31">
        <f t="shared" si="155"/>
        <v>0</v>
      </c>
      <c r="AB68" s="31">
        <f t="shared" si="156"/>
        <v>0</v>
      </c>
      <c r="AC68" s="31">
        <f t="shared" si="157"/>
        <v>0</v>
      </c>
      <c r="AD68" s="31">
        <f t="shared" si="158"/>
        <v>0</v>
      </c>
      <c r="AE68" s="31">
        <f t="shared" si="159"/>
        <v>0</v>
      </c>
      <c r="AF68" s="31">
        <f t="shared" si="160"/>
        <v>0</v>
      </c>
      <c r="AG68" s="31">
        <f t="shared" si="129"/>
        <v>0</v>
      </c>
      <c r="AH68" s="31">
        <f t="shared" si="130"/>
        <v>0</v>
      </c>
      <c r="AI68" s="31">
        <f t="shared" si="131"/>
        <v>0</v>
      </c>
      <c r="AJ68" s="31">
        <f t="shared" si="132"/>
        <v>0</v>
      </c>
      <c r="AK68" s="31">
        <f t="shared" si="133"/>
        <v>0</v>
      </c>
      <c r="AL68" s="31">
        <f t="shared" si="134"/>
        <v>0</v>
      </c>
      <c r="AM68" s="31">
        <f t="shared" si="135"/>
        <v>0</v>
      </c>
      <c r="AN68" s="31">
        <f t="shared" si="136"/>
        <v>0</v>
      </c>
      <c r="AO68" s="31">
        <f t="shared" si="137"/>
        <v>0</v>
      </c>
      <c r="AP68" s="31">
        <f t="shared" si="138"/>
        <v>0</v>
      </c>
      <c r="AQ68" s="31">
        <f t="shared" si="139"/>
        <v>0</v>
      </c>
      <c r="AR68" s="31">
        <f t="shared" si="140"/>
        <v>0</v>
      </c>
      <c r="AS68" s="15"/>
      <c r="AT68" s="161">
        <f t="shared" si="141"/>
        <v>0</v>
      </c>
      <c r="AU68" s="161">
        <f t="shared" si="142"/>
        <v>0</v>
      </c>
      <c r="AV68" s="161">
        <f t="shared" si="143"/>
        <v>0</v>
      </c>
      <c r="AW68" s="161">
        <f t="shared" si="144"/>
        <v>0</v>
      </c>
      <c r="AX68" s="161">
        <f t="shared" si="145"/>
        <v>0</v>
      </c>
      <c r="AY68" s="161">
        <f t="shared" si="146"/>
        <v>0</v>
      </c>
    </row>
    <row r="69" spans="1:51" ht="16.5" customHeight="1" x14ac:dyDescent="0.25">
      <c r="A69" s="339" t="s">
        <v>56</v>
      </c>
      <c r="B69" s="84"/>
      <c r="C69" s="355"/>
      <c r="D69" s="84"/>
      <c r="E69" s="355"/>
      <c r="F69" s="343">
        <f t="shared" si="147"/>
        <v>0</v>
      </c>
      <c r="G69" s="343">
        <f t="shared" si="148"/>
        <v>0</v>
      </c>
      <c r="H69" s="30">
        <v>8</v>
      </c>
      <c r="I69" s="30">
        <v>24</v>
      </c>
      <c r="J69" s="30">
        <v>24</v>
      </c>
      <c r="K69" s="30"/>
      <c r="L69" s="30"/>
      <c r="M69" s="30">
        <v>4</v>
      </c>
      <c r="N69" s="318"/>
      <c r="O69" s="31">
        <f t="shared" si="149"/>
        <v>0</v>
      </c>
      <c r="P69" s="31">
        <f t="shared" si="150"/>
        <v>0</v>
      </c>
      <c r="Q69" s="31">
        <f t="shared" si="151"/>
        <v>0</v>
      </c>
      <c r="R69" s="31">
        <f t="shared" si="152"/>
        <v>0</v>
      </c>
      <c r="S69" s="31">
        <f t="shared" si="153"/>
        <v>0</v>
      </c>
      <c r="T69" s="31">
        <f t="shared" si="154"/>
        <v>0</v>
      </c>
      <c r="U69" s="31">
        <f t="shared" si="122"/>
        <v>0</v>
      </c>
      <c r="V69" s="31">
        <f t="shared" si="123"/>
        <v>0</v>
      </c>
      <c r="W69" s="31">
        <f t="shared" si="124"/>
        <v>0</v>
      </c>
      <c r="X69" s="31">
        <f t="shared" si="125"/>
        <v>0</v>
      </c>
      <c r="Y69" s="31">
        <f t="shared" si="126"/>
        <v>0</v>
      </c>
      <c r="Z69" s="31">
        <f t="shared" si="127"/>
        <v>0</v>
      </c>
      <c r="AA69" s="31">
        <f t="shared" si="155"/>
        <v>0</v>
      </c>
      <c r="AB69" s="31">
        <f t="shared" si="156"/>
        <v>0</v>
      </c>
      <c r="AC69" s="31">
        <f t="shared" si="157"/>
        <v>0</v>
      </c>
      <c r="AD69" s="31">
        <f t="shared" si="158"/>
        <v>0</v>
      </c>
      <c r="AE69" s="31">
        <f t="shared" si="159"/>
        <v>0</v>
      </c>
      <c r="AF69" s="31">
        <f t="shared" si="160"/>
        <v>0</v>
      </c>
      <c r="AG69" s="31">
        <f t="shared" si="129"/>
        <v>0</v>
      </c>
      <c r="AH69" s="31">
        <f t="shared" si="130"/>
        <v>0</v>
      </c>
      <c r="AI69" s="31">
        <f t="shared" si="131"/>
        <v>0</v>
      </c>
      <c r="AJ69" s="31">
        <f t="shared" si="132"/>
        <v>0</v>
      </c>
      <c r="AK69" s="31">
        <f t="shared" si="133"/>
        <v>0</v>
      </c>
      <c r="AL69" s="31">
        <f t="shared" si="134"/>
        <v>0</v>
      </c>
      <c r="AM69" s="31">
        <f t="shared" si="135"/>
        <v>0</v>
      </c>
      <c r="AN69" s="31">
        <f t="shared" si="136"/>
        <v>0</v>
      </c>
      <c r="AO69" s="31">
        <f t="shared" si="137"/>
        <v>0</v>
      </c>
      <c r="AP69" s="31">
        <f t="shared" si="138"/>
        <v>0</v>
      </c>
      <c r="AQ69" s="31">
        <f t="shared" si="139"/>
        <v>0</v>
      </c>
      <c r="AR69" s="31">
        <f t="shared" si="140"/>
        <v>0</v>
      </c>
      <c r="AS69" s="15"/>
      <c r="AT69" s="161">
        <f t="shared" si="141"/>
        <v>0</v>
      </c>
      <c r="AU69" s="161">
        <f t="shared" si="142"/>
        <v>0</v>
      </c>
      <c r="AV69" s="161">
        <f t="shared" si="143"/>
        <v>0</v>
      </c>
      <c r="AW69" s="161">
        <f t="shared" si="144"/>
        <v>0</v>
      </c>
      <c r="AX69" s="161">
        <f t="shared" si="145"/>
        <v>0</v>
      </c>
      <c r="AY69" s="161">
        <f t="shared" si="146"/>
        <v>0</v>
      </c>
    </row>
    <row r="70" spans="1:51" ht="16.5" customHeight="1" x14ac:dyDescent="0.25">
      <c r="A70" s="339" t="s">
        <v>58</v>
      </c>
      <c r="B70" s="84"/>
      <c r="C70" s="355"/>
      <c r="D70" s="84"/>
      <c r="E70" s="355"/>
      <c r="F70" s="343">
        <f t="shared" si="147"/>
        <v>0</v>
      </c>
      <c r="G70" s="343">
        <f t="shared" si="148"/>
        <v>0</v>
      </c>
      <c r="H70" s="30">
        <v>9</v>
      </c>
      <c r="I70" s="30">
        <v>25</v>
      </c>
      <c r="J70" s="30">
        <v>25</v>
      </c>
      <c r="K70" s="30"/>
      <c r="L70" s="30">
        <v>12</v>
      </c>
      <c r="M70" s="30"/>
      <c r="N70" s="318"/>
      <c r="O70" s="31">
        <f t="shared" si="149"/>
        <v>0</v>
      </c>
      <c r="P70" s="31">
        <f t="shared" si="150"/>
        <v>0</v>
      </c>
      <c r="Q70" s="31">
        <f t="shared" si="151"/>
        <v>0</v>
      </c>
      <c r="R70" s="31">
        <f t="shared" si="152"/>
        <v>0</v>
      </c>
      <c r="S70" s="31">
        <f t="shared" si="153"/>
        <v>0</v>
      </c>
      <c r="T70" s="31">
        <f t="shared" si="154"/>
        <v>0</v>
      </c>
      <c r="U70" s="31">
        <f t="shared" si="122"/>
        <v>0</v>
      </c>
      <c r="V70" s="31">
        <f t="shared" si="123"/>
        <v>0</v>
      </c>
      <c r="W70" s="31">
        <f t="shared" si="124"/>
        <v>0</v>
      </c>
      <c r="X70" s="31">
        <f t="shared" si="125"/>
        <v>0</v>
      </c>
      <c r="Y70" s="31">
        <f t="shared" si="126"/>
        <v>0</v>
      </c>
      <c r="Z70" s="31">
        <f t="shared" si="127"/>
        <v>0</v>
      </c>
      <c r="AA70" s="31">
        <f t="shared" si="155"/>
        <v>0</v>
      </c>
      <c r="AB70" s="31">
        <f t="shared" si="156"/>
        <v>0</v>
      </c>
      <c r="AC70" s="31">
        <f t="shared" si="157"/>
        <v>0</v>
      </c>
      <c r="AD70" s="31">
        <f t="shared" si="158"/>
        <v>0</v>
      </c>
      <c r="AE70" s="31">
        <f t="shared" si="159"/>
        <v>0</v>
      </c>
      <c r="AF70" s="31">
        <f t="shared" si="160"/>
        <v>0</v>
      </c>
      <c r="AG70" s="31">
        <f t="shared" si="129"/>
        <v>0</v>
      </c>
      <c r="AH70" s="31">
        <f t="shared" si="130"/>
        <v>0</v>
      </c>
      <c r="AI70" s="31">
        <f t="shared" si="131"/>
        <v>0</v>
      </c>
      <c r="AJ70" s="31">
        <f t="shared" si="132"/>
        <v>0</v>
      </c>
      <c r="AK70" s="31">
        <f t="shared" si="133"/>
        <v>0</v>
      </c>
      <c r="AL70" s="31">
        <f t="shared" si="134"/>
        <v>0</v>
      </c>
      <c r="AM70" s="31">
        <f t="shared" si="135"/>
        <v>0</v>
      </c>
      <c r="AN70" s="31">
        <f t="shared" si="136"/>
        <v>0</v>
      </c>
      <c r="AO70" s="31">
        <f t="shared" si="137"/>
        <v>0</v>
      </c>
      <c r="AP70" s="31">
        <f t="shared" si="138"/>
        <v>0</v>
      </c>
      <c r="AQ70" s="31">
        <f t="shared" si="139"/>
        <v>0</v>
      </c>
      <c r="AR70" s="31">
        <f t="shared" si="140"/>
        <v>0</v>
      </c>
      <c r="AS70" s="15"/>
      <c r="AT70" s="161">
        <f t="shared" si="141"/>
        <v>0</v>
      </c>
      <c r="AU70" s="161">
        <f t="shared" si="142"/>
        <v>0</v>
      </c>
      <c r="AV70" s="161">
        <f t="shared" si="143"/>
        <v>0</v>
      </c>
      <c r="AW70" s="161">
        <f t="shared" si="144"/>
        <v>0</v>
      </c>
      <c r="AX70" s="161">
        <f t="shared" si="145"/>
        <v>0</v>
      </c>
      <c r="AY70" s="161">
        <f t="shared" si="146"/>
        <v>0</v>
      </c>
    </row>
    <row r="71" spans="1:51" ht="16.5" customHeight="1" x14ac:dyDescent="0.25">
      <c r="A71" s="339" t="s">
        <v>59</v>
      </c>
      <c r="B71" s="84"/>
      <c r="C71" s="355"/>
      <c r="D71" s="84"/>
      <c r="E71" s="355"/>
      <c r="F71" s="343">
        <f t="shared" si="147"/>
        <v>0</v>
      </c>
      <c r="G71" s="343">
        <f t="shared" si="148"/>
        <v>0</v>
      </c>
      <c r="H71" s="30"/>
      <c r="I71" s="30">
        <v>20</v>
      </c>
      <c r="J71" s="30">
        <v>30</v>
      </c>
      <c r="K71" s="30"/>
      <c r="L71" s="30"/>
      <c r="M71" s="30"/>
      <c r="N71" s="318"/>
      <c r="O71" s="31">
        <f t="shared" si="149"/>
        <v>0</v>
      </c>
      <c r="P71" s="31">
        <f t="shared" si="150"/>
        <v>0</v>
      </c>
      <c r="Q71" s="31">
        <f t="shared" si="151"/>
        <v>0</v>
      </c>
      <c r="R71" s="31">
        <f t="shared" si="152"/>
        <v>0</v>
      </c>
      <c r="S71" s="31">
        <f t="shared" si="153"/>
        <v>0</v>
      </c>
      <c r="T71" s="31">
        <f t="shared" si="154"/>
        <v>0</v>
      </c>
      <c r="U71" s="31">
        <f t="shared" si="122"/>
        <v>0</v>
      </c>
      <c r="V71" s="31">
        <f t="shared" si="123"/>
        <v>0</v>
      </c>
      <c r="W71" s="31">
        <f t="shared" si="124"/>
        <v>0</v>
      </c>
      <c r="X71" s="31">
        <f t="shared" si="125"/>
        <v>0</v>
      </c>
      <c r="Y71" s="31">
        <f t="shared" si="126"/>
        <v>0</v>
      </c>
      <c r="Z71" s="31">
        <f t="shared" si="127"/>
        <v>0</v>
      </c>
      <c r="AA71" s="31">
        <f t="shared" si="155"/>
        <v>0</v>
      </c>
      <c r="AB71" s="31">
        <f t="shared" si="156"/>
        <v>0</v>
      </c>
      <c r="AC71" s="31">
        <f t="shared" si="157"/>
        <v>0</v>
      </c>
      <c r="AD71" s="31">
        <f t="shared" si="158"/>
        <v>0</v>
      </c>
      <c r="AE71" s="31">
        <f t="shared" si="159"/>
        <v>0</v>
      </c>
      <c r="AF71" s="31">
        <f t="shared" si="160"/>
        <v>0</v>
      </c>
      <c r="AG71" s="31">
        <f t="shared" si="129"/>
        <v>0</v>
      </c>
      <c r="AH71" s="31">
        <f t="shared" si="130"/>
        <v>0</v>
      </c>
      <c r="AI71" s="31">
        <f t="shared" si="131"/>
        <v>0</v>
      </c>
      <c r="AJ71" s="31">
        <f t="shared" si="132"/>
        <v>0</v>
      </c>
      <c r="AK71" s="31">
        <f t="shared" si="133"/>
        <v>0</v>
      </c>
      <c r="AL71" s="31">
        <f t="shared" si="134"/>
        <v>0</v>
      </c>
      <c r="AM71" s="31">
        <f t="shared" si="135"/>
        <v>0</v>
      </c>
      <c r="AN71" s="31">
        <f t="shared" si="136"/>
        <v>0</v>
      </c>
      <c r="AO71" s="31">
        <f t="shared" si="137"/>
        <v>0</v>
      </c>
      <c r="AP71" s="31">
        <f t="shared" si="138"/>
        <v>0</v>
      </c>
      <c r="AQ71" s="31">
        <f t="shared" si="139"/>
        <v>0</v>
      </c>
      <c r="AR71" s="31">
        <f t="shared" si="140"/>
        <v>0</v>
      </c>
      <c r="AS71" s="15"/>
      <c r="AT71" s="161">
        <f t="shared" si="141"/>
        <v>0</v>
      </c>
      <c r="AU71" s="161">
        <f t="shared" si="142"/>
        <v>0</v>
      </c>
      <c r="AV71" s="161">
        <f t="shared" si="143"/>
        <v>0</v>
      </c>
      <c r="AW71" s="161">
        <f t="shared" si="144"/>
        <v>0</v>
      </c>
      <c r="AX71" s="161">
        <f t="shared" si="145"/>
        <v>0</v>
      </c>
      <c r="AY71" s="161">
        <f t="shared" si="146"/>
        <v>0</v>
      </c>
    </row>
    <row r="72" spans="1:51" ht="16.5" customHeight="1" x14ac:dyDescent="0.25">
      <c r="A72" s="339" t="s">
        <v>60</v>
      </c>
      <c r="B72" s="84"/>
      <c r="C72" s="355"/>
      <c r="D72" s="84"/>
      <c r="E72" s="355"/>
      <c r="F72" s="343">
        <f t="shared" si="147"/>
        <v>0</v>
      </c>
      <c r="G72" s="343">
        <f t="shared" si="148"/>
        <v>0</v>
      </c>
      <c r="H72" s="30">
        <v>12</v>
      </c>
      <c r="I72" s="30">
        <v>24</v>
      </c>
      <c r="J72" s="30">
        <v>12</v>
      </c>
      <c r="K72" s="30">
        <v>2</v>
      </c>
      <c r="L72" s="30"/>
      <c r="M72" s="30">
        <v>2</v>
      </c>
      <c r="N72" s="318"/>
      <c r="O72" s="31">
        <f t="shared" si="149"/>
        <v>0</v>
      </c>
      <c r="P72" s="31">
        <f t="shared" si="150"/>
        <v>0</v>
      </c>
      <c r="Q72" s="31">
        <f t="shared" si="151"/>
        <v>0</v>
      </c>
      <c r="R72" s="31">
        <f t="shared" si="152"/>
        <v>0</v>
      </c>
      <c r="S72" s="31">
        <f t="shared" si="153"/>
        <v>0</v>
      </c>
      <c r="T72" s="31">
        <f t="shared" si="154"/>
        <v>0</v>
      </c>
      <c r="U72" s="31">
        <f t="shared" si="122"/>
        <v>0</v>
      </c>
      <c r="V72" s="31">
        <f t="shared" si="123"/>
        <v>0</v>
      </c>
      <c r="W72" s="31">
        <f t="shared" si="124"/>
        <v>0</v>
      </c>
      <c r="X72" s="31">
        <f t="shared" si="125"/>
        <v>0</v>
      </c>
      <c r="Y72" s="31">
        <f t="shared" si="126"/>
        <v>0</v>
      </c>
      <c r="Z72" s="31">
        <f t="shared" si="127"/>
        <v>0</v>
      </c>
      <c r="AA72" s="31">
        <f t="shared" si="155"/>
        <v>0</v>
      </c>
      <c r="AB72" s="31">
        <f t="shared" si="156"/>
        <v>0</v>
      </c>
      <c r="AC72" s="31">
        <f t="shared" si="157"/>
        <v>0</v>
      </c>
      <c r="AD72" s="31">
        <f t="shared" si="158"/>
        <v>0</v>
      </c>
      <c r="AE72" s="31">
        <f t="shared" si="159"/>
        <v>0</v>
      </c>
      <c r="AF72" s="31">
        <f t="shared" si="160"/>
        <v>0</v>
      </c>
      <c r="AG72" s="31">
        <f t="shared" si="129"/>
        <v>0</v>
      </c>
      <c r="AH72" s="31">
        <f t="shared" si="130"/>
        <v>0</v>
      </c>
      <c r="AI72" s="31">
        <f t="shared" si="131"/>
        <v>0</v>
      </c>
      <c r="AJ72" s="31">
        <f t="shared" si="132"/>
        <v>0</v>
      </c>
      <c r="AK72" s="31">
        <f t="shared" si="133"/>
        <v>0</v>
      </c>
      <c r="AL72" s="31">
        <f t="shared" si="134"/>
        <v>0</v>
      </c>
      <c r="AM72" s="31">
        <f t="shared" si="135"/>
        <v>0</v>
      </c>
      <c r="AN72" s="31">
        <f t="shared" si="136"/>
        <v>0</v>
      </c>
      <c r="AO72" s="31">
        <f t="shared" si="137"/>
        <v>0</v>
      </c>
      <c r="AP72" s="31">
        <f t="shared" si="138"/>
        <v>0</v>
      </c>
      <c r="AQ72" s="31">
        <f t="shared" si="139"/>
        <v>0</v>
      </c>
      <c r="AR72" s="31">
        <f t="shared" si="140"/>
        <v>0</v>
      </c>
      <c r="AS72" s="15"/>
      <c r="AT72" s="161">
        <f t="shared" si="141"/>
        <v>0</v>
      </c>
      <c r="AU72" s="161">
        <f t="shared" si="142"/>
        <v>0</v>
      </c>
      <c r="AV72" s="161">
        <f t="shared" si="143"/>
        <v>0</v>
      </c>
      <c r="AW72" s="161">
        <f t="shared" si="144"/>
        <v>0</v>
      </c>
      <c r="AX72" s="161">
        <f t="shared" si="145"/>
        <v>0</v>
      </c>
      <c r="AY72" s="161">
        <f t="shared" si="146"/>
        <v>0</v>
      </c>
    </row>
    <row r="73" spans="1:51" ht="16.5" customHeight="1" x14ac:dyDescent="0.25">
      <c r="A73" s="339" t="s">
        <v>25</v>
      </c>
      <c r="B73" s="84"/>
      <c r="C73" s="355"/>
      <c r="D73" s="84"/>
      <c r="E73" s="355"/>
      <c r="F73" s="343">
        <f t="shared" si="147"/>
        <v>0</v>
      </c>
      <c r="G73" s="343">
        <f t="shared" si="148"/>
        <v>0</v>
      </c>
      <c r="H73" s="30">
        <v>26</v>
      </c>
      <c r="I73" s="30">
        <v>14</v>
      </c>
      <c r="J73" s="30"/>
      <c r="K73" s="30"/>
      <c r="L73" s="30"/>
      <c r="M73" s="30">
        <v>2</v>
      </c>
      <c r="N73" s="318"/>
      <c r="O73" s="31">
        <f t="shared" si="149"/>
        <v>0</v>
      </c>
      <c r="P73" s="31">
        <f t="shared" si="150"/>
        <v>0</v>
      </c>
      <c r="Q73" s="31">
        <f t="shared" si="151"/>
        <v>0</v>
      </c>
      <c r="R73" s="31">
        <f t="shared" si="152"/>
        <v>0</v>
      </c>
      <c r="S73" s="31">
        <f t="shared" si="153"/>
        <v>0</v>
      </c>
      <c r="T73" s="31">
        <f t="shared" si="154"/>
        <v>0</v>
      </c>
      <c r="U73" s="31">
        <f t="shared" si="122"/>
        <v>0</v>
      </c>
      <c r="V73" s="31">
        <f t="shared" si="123"/>
        <v>0</v>
      </c>
      <c r="W73" s="31">
        <f t="shared" si="124"/>
        <v>0</v>
      </c>
      <c r="X73" s="31">
        <f t="shared" si="125"/>
        <v>0</v>
      </c>
      <c r="Y73" s="31">
        <f t="shared" si="126"/>
        <v>0</v>
      </c>
      <c r="Z73" s="31">
        <f t="shared" si="127"/>
        <v>0</v>
      </c>
      <c r="AA73" s="31">
        <f t="shared" si="155"/>
        <v>0</v>
      </c>
      <c r="AB73" s="31">
        <f t="shared" si="156"/>
        <v>0</v>
      </c>
      <c r="AC73" s="31">
        <f t="shared" si="157"/>
        <v>0</v>
      </c>
      <c r="AD73" s="31">
        <f t="shared" si="158"/>
        <v>0</v>
      </c>
      <c r="AE73" s="31">
        <f t="shared" si="159"/>
        <v>0</v>
      </c>
      <c r="AF73" s="31">
        <f t="shared" si="160"/>
        <v>0</v>
      </c>
      <c r="AG73" s="31">
        <f t="shared" si="129"/>
        <v>0</v>
      </c>
      <c r="AH73" s="31">
        <f t="shared" si="130"/>
        <v>0</v>
      </c>
      <c r="AI73" s="31">
        <f t="shared" si="131"/>
        <v>0</v>
      </c>
      <c r="AJ73" s="31">
        <f t="shared" si="132"/>
        <v>0</v>
      </c>
      <c r="AK73" s="31">
        <f t="shared" si="133"/>
        <v>0</v>
      </c>
      <c r="AL73" s="31">
        <f t="shared" si="134"/>
        <v>0</v>
      </c>
      <c r="AM73" s="31">
        <f t="shared" si="135"/>
        <v>0</v>
      </c>
      <c r="AN73" s="31">
        <f t="shared" si="136"/>
        <v>0</v>
      </c>
      <c r="AO73" s="31">
        <f t="shared" si="137"/>
        <v>0</v>
      </c>
      <c r="AP73" s="31">
        <f t="shared" si="138"/>
        <v>0</v>
      </c>
      <c r="AQ73" s="31">
        <f t="shared" si="139"/>
        <v>0</v>
      </c>
      <c r="AR73" s="31">
        <f t="shared" si="140"/>
        <v>0</v>
      </c>
      <c r="AS73" s="15"/>
      <c r="AT73" s="161">
        <f t="shared" si="141"/>
        <v>0</v>
      </c>
      <c r="AU73" s="161">
        <f t="shared" si="142"/>
        <v>0</v>
      </c>
      <c r="AV73" s="161">
        <f t="shared" si="143"/>
        <v>0</v>
      </c>
      <c r="AW73" s="161">
        <f t="shared" si="144"/>
        <v>0</v>
      </c>
      <c r="AX73" s="161">
        <f t="shared" si="145"/>
        <v>0</v>
      </c>
      <c r="AY73" s="161">
        <f t="shared" si="146"/>
        <v>0</v>
      </c>
    </row>
    <row r="74" spans="1:51" ht="16.5" customHeight="1" x14ac:dyDescent="0.25">
      <c r="A74" s="339" t="s">
        <v>26</v>
      </c>
      <c r="B74" s="84"/>
      <c r="C74" s="355"/>
      <c r="D74" s="84"/>
      <c r="E74" s="355"/>
      <c r="F74" s="343">
        <f t="shared" si="147"/>
        <v>0</v>
      </c>
      <c r="G74" s="343">
        <f t="shared" si="148"/>
        <v>0</v>
      </c>
      <c r="H74" s="30">
        <v>26</v>
      </c>
      <c r="I74" s="30">
        <v>10</v>
      </c>
      <c r="J74" s="30"/>
      <c r="K74" s="30"/>
      <c r="L74" s="30"/>
      <c r="M74" s="30">
        <v>4.4000000000000004</v>
      </c>
      <c r="N74" s="318"/>
      <c r="O74" s="31">
        <f t="shared" si="149"/>
        <v>0</v>
      </c>
      <c r="P74" s="31">
        <f t="shared" si="150"/>
        <v>0</v>
      </c>
      <c r="Q74" s="31">
        <f t="shared" si="151"/>
        <v>0</v>
      </c>
      <c r="R74" s="31">
        <f t="shared" si="152"/>
        <v>0</v>
      </c>
      <c r="S74" s="31">
        <f t="shared" si="153"/>
        <v>0</v>
      </c>
      <c r="T74" s="31">
        <f t="shared" si="154"/>
        <v>0</v>
      </c>
      <c r="U74" s="31">
        <f t="shared" si="122"/>
        <v>0</v>
      </c>
      <c r="V74" s="31">
        <f t="shared" si="123"/>
        <v>0</v>
      </c>
      <c r="W74" s="31">
        <f t="shared" si="124"/>
        <v>0</v>
      </c>
      <c r="X74" s="31">
        <f t="shared" si="125"/>
        <v>0</v>
      </c>
      <c r="Y74" s="31">
        <f t="shared" si="126"/>
        <v>0</v>
      </c>
      <c r="Z74" s="31">
        <f t="shared" si="127"/>
        <v>0</v>
      </c>
      <c r="AA74" s="31">
        <f t="shared" si="155"/>
        <v>0</v>
      </c>
      <c r="AB74" s="31">
        <f t="shared" si="156"/>
        <v>0</v>
      </c>
      <c r="AC74" s="31">
        <f t="shared" si="157"/>
        <v>0</v>
      </c>
      <c r="AD74" s="31">
        <f t="shared" si="158"/>
        <v>0</v>
      </c>
      <c r="AE74" s="31">
        <f t="shared" si="159"/>
        <v>0</v>
      </c>
      <c r="AF74" s="31">
        <f t="shared" si="160"/>
        <v>0</v>
      </c>
      <c r="AG74" s="31">
        <f t="shared" si="129"/>
        <v>0</v>
      </c>
      <c r="AH74" s="31">
        <f t="shared" si="130"/>
        <v>0</v>
      </c>
      <c r="AI74" s="31">
        <f t="shared" si="131"/>
        <v>0</v>
      </c>
      <c r="AJ74" s="31">
        <f t="shared" si="132"/>
        <v>0</v>
      </c>
      <c r="AK74" s="31">
        <f t="shared" si="133"/>
        <v>0</v>
      </c>
      <c r="AL74" s="31">
        <f t="shared" si="134"/>
        <v>0</v>
      </c>
      <c r="AM74" s="31">
        <f t="shared" si="135"/>
        <v>0</v>
      </c>
      <c r="AN74" s="31">
        <f t="shared" si="136"/>
        <v>0</v>
      </c>
      <c r="AO74" s="31">
        <f t="shared" si="137"/>
        <v>0</v>
      </c>
      <c r="AP74" s="31">
        <f t="shared" si="138"/>
        <v>0</v>
      </c>
      <c r="AQ74" s="31">
        <f t="shared" si="139"/>
        <v>0</v>
      </c>
      <c r="AR74" s="31">
        <f t="shared" si="140"/>
        <v>0</v>
      </c>
      <c r="AS74" s="15"/>
      <c r="AT74" s="161">
        <f t="shared" si="141"/>
        <v>0</v>
      </c>
      <c r="AU74" s="161">
        <f t="shared" si="142"/>
        <v>0</v>
      </c>
      <c r="AV74" s="161">
        <f t="shared" si="143"/>
        <v>0</v>
      </c>
      <c r="AW74" s="161">
        <f t="shared" si="144"/>
        <v>0</v>
      </c>
      <c r="AX74" s="161">
        <f t="shared" si="145"/>
        <v>0</v>
      </c>
      <c r="AY74" s="161">
        <f t="shared" si="146"/>
        <v>0</v>
      </c>
    </row>
    <row r="75" spans="1:51" ht="16.5" customHeight="1" x14ac:dyDescent="0.25">
      <c r="A75" s="339" t="s">
        <v>27</v>
      </c>
      <c r="B75" s="84"/>
      <c r="C75" s="355"/>
      <c r="D75" s="84"/>
      <c r="E75" s="355"/>
      <c r="F75" s="343">
        <f t="shared" si="147"/>
        <v>0</v>
      </c>
      <c r="G75" s="343">
        <f t="shared" si="148"/>
        <v>0</v>
      </c>
      <c r="H75" s="30">
        <v>3</v>
      </c>
      <c r="I75" s="30">
        <v>22</v>
      </c>
      <c r="J75" s="30"/>
      <c r="K75" s="30"/>
      <c r="L75" s="30">
        <v>2</v>
      </c>
      <c r="M75" s="30">
        <v>18</v>
      </c>
      <c r="N75" s="318"/>
      <c r="O75" s="31">
        <f t="shared" si="149"/>
        <v>0</v>
      </c>
      <c r="P75" s="31">
        <f t="shared" si="150"/>
        <v>0</v>
      </c>
      <c r="Q75" s="31">
        <f t="shared" si="151"/>
        <v>0</v>
      </c>
      <c r="R75" s="31">
        <f t="shared" si="152"/>
        <v>0</v>
      </c>
      <c r="S75" s="31">
        <f t="shared" si="153"/>
        <v>0</v>
      </c>
      <c r="T75" s="31">
        <f t="shared" si="154"/>
        <v>0</v>
      </c>
      <c r="U75" s="31">
        <f t="shared" si="122"/>
        <v>0</v>
      </c>
      <c r="V75" s="31">
        <f t="shared" si="123"/>
        <v>0</v>
      </c>
      <c r="W75" s="31">
        <f t="shared" si="124"/>
        <v>0</v>
      </c>
      <c r="X75" s="31">
        <f t="shared" si="125"/>
        <v>0</v>
      </c>
      <c r="Y75" s="31">
        <f t="shared" si="126"/>
        <v>0</v>
      </c>
      <c r="Z75" s="31">
        <f t="shared" si="127"/>
        <v>0</v>
      </c>
      <c r="AA75" s="31">
        <f t="shared" si="155"/>
        <v>0</v>
      </c>
      <c r="AB75" s="31">
        <f t="shared" si="156"/>
        <v>0</v>
      </c>
      <c r="AC75" s="31">
        <f t="shared" si="157"/>
        <v>0</v>
      </c>
      <c r="AD75" s="31">
        <f t="shared" si="158"/>
        <v>0</v>
      </c>
      <c r="AE75" s="31">
        <f t="shared" si="159"/>
        <v>0</v>
      </c>
      <c r="AF75" s="31">
        <f t="shared" si="160"/>
        <v>0</v>
      </c>
      <c r="AG75" s="31">
        <f t="shared" si="129"/>
        <v>0</v>
      </c>
      <c r="AH75" s="31">
        <f t="shared" si="130"/>
        <v>0</v>
      </c>
      <c r="AI75" s="31">
        <f t="shared" si="131"/>
        <v>0</v>
      </c>
      <c r="AJ75" s="31">
        <f t="shared" si="132"/>
        <v>0</v>
      </c>
      <c r="AK75" s="31">
        <f t="shared" si="133"/>
        <v>0</v>
      </c>
      <c r="AL75" s="31">
        <f t="shared" si="134"/>
        <v>0</v>
      </c>
      <c r="AM75" s="31">
        <f t="shared" si="135"/>
        <v>0</v>
      </c>
      <c r="AN75" s="31">
        <f t="shared" si="136"/>
        <v>0</v>
      </c>
      <c r="AO75" s="31">
        <f t="shared" si="137"/>
        <v>0</v>
      </c>
      <c r="AP75" s="31">
        <f t="shared" si="138"/>
        <v>0</v>
      </c>
      <c r="AQ75" s="31">
        <f t="shared" si="139"/>
        <v>0</v>
      </c>
      <c r="AR75" s="31">
        <f t="shared" si="140"/>
        <v>0</v>
      </c>
      <c r="AS75" s="15"/>
      <c r="AT75" s="161">
        <f t="shared" si="141"/>
        <v>0</v>
      </c>
      <c r="AU75" s="161">
        <f t="shared" si="142"/>
        <v>0</v>
      </c>
      <c r="AV75" s="161">
        <f t="shared" si="143"/>
        <v>0</v>
      </c>
      <c r="AW75" s="161">
        <f t="shared" si="144"/>
        <v>0</v>
      </c>
      <c r="AX75" s="161">
        <f t="shared" si="145"/>
        <v>0</v>
      </c>
      <c r="AY75" s="161">
        <f t="shared" si="146"/>
        <v>0</v>
      </c>
    </row>
    <row r="76" spans="1:51" ht="16.5" customHeight="1" x14ac:dyDescent="0.25">
      <c r="A76" s="339" t="s">
        <v>28</v>
      </c>
      <c r="B76" s="84"/>
      <c r="C76" s="355"/>
      <c r="D76" s="84"/>
      <c r="E76" s="355"/>
      <c r="F76" s="343">
        <f t="shared" si="147"/>
        <v>0</v>
      </c>
      <c r="G76" s="343">
        <f t="shared" si="148"/>
        <v>0</v>
      </c>
      <c r="H76" s="30">
        <v>3</v>
      </c>
      <c r="I76" s="30">
        <v>22</v>
      </c>
      <c r="J76" s="30"/>
      <c r="K76" s="30"/>
      <c r="L76" s="30">
        <v>25</v>
      </c>
      <c r="M76" s="30">
        <v>7.2</v>
      </c>
      <c r="N76" s="318"/>
      <c r="O76" s="31">
        <f t="shared" si="149"/>
        <v>0</v>
      </c>
      <c r="P76" s="31">
        <f t="shared" si="150"/>
        <v>0</v>
      </c>
      <c r="Q76" s="31">
        <f t="shared" si="151"/>
        <v>0</v>
      </c>
      <c r="R76" s="31">
        <f t="shared" si="152"/>
        <v>0</v>
      </c>
      <c r="S76" s="31">
        <f t="shared" si="153"/>
        <v>0</v>
      </c>
      <c r="T76" s="31">
        <f t="shared" si="154"/>
        <v>0</v>
      </c>
      <c r="U76" s="31">
        <f t="shared" si="122"/>
        <v>0</v>
      </c>
      <c r="V76" s="31">
        <f t="shared" si="123"/>
        <v>0</v>
      </c>
      <c r="W76" s="31">
        <f t="shared" si="124"/>
        <v>0</v>
      </c>
      <c r="X76" s="31">
        <f t="shared" si="125"/>
        <v>0</v>
      </c>
      <c r="Y76" s="31">
        <f t="shared" si="126"/>
        <v>0</v>
      </c>
      <c r="Z76" s="31">
        <f t="shared" si="127"/>
        <v>0</v>
      </c>
      <c r="AA76" s="31">
        <f t="shared" si="155"/>
        <v>0</v>
      </c>
      <c r="AB76" s="31">
        <f t="shared" si="156"/>
        <v>0</v>
      </c>
      <c r="AC76" s="31">
        <f t="shared" si="157"/>
        <v>0</v>
      </c>
      <c r="AD76" s="31">
        <f t="shared" si="158"/>
        <v>0</v>
      </c>
      <c r="AE76" s="31">
        <f t="shared" si="159"/>
        <v>0</v>
      </c>
      <c r="AF76" s="31">
        <f t="shared" si="160"/>
        <v>0</v>
      </c>
      <c r="AG76" s="31">
        <f t="shared" si="129"/>
        <v>0</v>
      </c>
      <c r="AH76" s="31">
        <f t="shared" si="130"/>
        <v>0</v>
      </c>
      <c r="AI76" s="31">
        <f t="shared" si="131"/>
        <v>0</v>
      </c>
      <c r="AJ76" s="31">
        <f t="shared" si="132"/>
        <v>0</v>
      </c>
      <c r="AK76" s="31">
        <f t="shared" si="133"/>
        <v>0</v>
      </c>
      <c r="AL76" s="31">
        <f t="shared" si="134"/>
        <v>0</v>
      </c>
      <c r="AM76" s="31">
        <f t="shared" si="135"/>
        <v>0</v>
      </c>
      <c r="AN76" s="31">
        <f t="shared" si="136"/>
        <v>0</v>
      </c>
      <c r="AO76" s="31">
        <f t="shared" si="137"/>
        <v>0</v>
      </c>
      <c r="AP76" s="31">
        <f t="shared" si="138"/>
        <v>0</v>
      </c>
      <c r="AQ76" s="31">
        <f t="shared" si="139"/>
        <v>0</v>
      </c>
      <c r="AR76" s="31">
        <f t="shared" si="140"/>
        <v>0</v>
      </c>
      <c r="AS76" s="15"/>
      <c r="AT76" s="161">
        <f t="shared" si="141"/>
        <v>0</v>
      </c>
      <c r="AU76" s="161">
        <f t="shared" si="142"/>
        <v>0</v>
      </c>
      <c r="AV76" s="161">
        <f t="shared" si="143"/>
        <v>0</v>
      </c>
      <c r="AW76" s="161">
        <f t="shared" si="144"/>
        <v>0</v>
      </c>
      <c r="AX76" s="161">
        <f t="shared" si="145"/>
        <v>0</v>
      </c>
      <c r="AY76" s="161">
        <f t="shared" si="146"/>
        <v>0</v>
      </c>
    </row>
    <row r="77" spans="1:51" ht="16.5" customHeight="1" x14ac:dyDescent="0.25">
      <c r="A77" s="340" t="s">
        <v>399</v>
      </c>
      <c r="B77" s="341"/>
      <c r="C77" s="342"/>
      <c r="D77" s="341"/>
      <c r="E77" s="342"/>
      <c r="F77" s="343">
        <f t="shared" si="147"/>
        <v>0</v>
      </c>
      <c r="G77" s="343">
        <f t="shared" si="148"/>
        <v>0</v>
      </c>
      <c r="H77" s="344"/>
      <c r="I77" s="344"/>
      <c r="J77" s="344"/>
      <c r="K77" s="344"/>
      <c r="L77" s="344"/>
      <c r="M77" s="344"/>
      <c r="N77" s="159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15"/>
      <c r="AT77" s="161">
        <f t="shared" si="141"/>
        <v>0</v>
      </c>
      <c r="AU77" s="161">
        <f t="shared" si="142"/>
        <v>0</v>
      </c>
      <c r="AV77" s="161">
        <f t="shared" si="143"/>
        <v>0</v>
      </c>
      <c r="AW77" s="161">
        <f t="shared" si="144"/>
        <v>0</v>
      </c>
      <c r="AX77" s="161">
        <f t="shared" si="145"/>
        <v>0</v>
      </c>
      <c r="AY77" s="161">
        <f t="shared" si="146"/>
        <v>0</v>
      </c>
    </row>
    <row r="78" spans="1:51" ht="16.5" customHeight="1" x14ac:dyDescent="0.25">
      <c r="A78" s="8"/>
      <c r="B78" s="84"/>
      <c r="C78" s="355"/>
      <c r="D78" s="84"/>
      <c r="E78" s="355"/>
      <c r="F78" s="343">
        <f t="shared" si="147"/>
        <v>0</v>
      </c>
      <c r="G78" s="343">
        <f t="shared" si="148"/>
        <v>0</v>
      </c>
      <c r="H78" s="10"/>
      <c r="I78" s="10"/>
      <c r="J78" s="10"/>
      <c r="K78" s="10"/>
      <c r="L78" s="10"/>
      <c r="M78" s="10"/>
      <c r="N78" s="321"/>
      <c r="O78" s="31">
        <f t="shared" si="149"/>
        <v>0</v>
      </c>
      <c r="P78" s="31">
        <f t="shared" si="150"/>
        <v>0</v>
      </c>
      <c r="Q78" s="31">
        <f t="shared" si="151"/>
        <v>0</v>
      </c>
      <c r="R78" s="31">
        <f t="shared" si="152"/>
        <v>0</v>
      </c>
      <c r="S78" s="31">
        <f t="shared" si="153"/>
        <v>0</v>
      </c>
      <c r="T78" s="31">
        <f t="shared" si="154"/>
        <v>0</v>
      </c>
      <c r="U78" s="31">
        <f t="shared" ref="U78:Z84" si="161">$D78*H78/100</f>
        <v>0</v>
      </c>
      <c r="V78" s="31">
        <f t="shared" si="161"/>
        <v>0</v>
      </c>
      <c r="W78" s="31">
        <f t="shared" si="161"/>
        <v>0</v>
      </c>
      <c r="X78" s="31">
        <f t="shared" si="161"/>
        <v>0</v>
      </c>
      <c r="Y78" s="31">
        <f t="shared" si="161"/>
        <v>0</v>
      </c>
      <c r="Z78" s="31">
        <f t="shared" si="161"/>
        <v>0</v>
      </c>
      <c r="AA78" s="31">
        <f t="shared" si="155"/>
        <v>0</v>
      </c>
      <c r="AB78" s="31">
        <f t="shared" si="156"/>
        <v>0</v>
      </c>
      <c r="AC78" s="31">
        <f t="shared" si="157"/>
        <v>0</v>
      </c>
      <c r="AD78" s="31">
        <f t="shared" si="158"/>
        <v>0</v>
      </c>
      <c r="AE78" s="31">
        <f t="shared" si="159"/>
        <v>0</v>
      </c>
      <c r="AF78" s="31">
        <f t="shared" si="160"/>
        <v>0</v>
      </c>
      <c r="AG78" s="31">
        <f t="shared" ref="AG78:AL84" si="162">$E78*H78/100</f>
        <v>0</v>
      </c>
      <c r="AH78" s="31">
        <f t="shared" si="162"/>
        <v>0</v>
      </c>
      <c r="AI78" s="31">
        <f t="shared" si="162"/>
        <v>0</v>
      </c>
      <c r="AJ78" s="31">
        <f t="shared" si="162"/>
        <v>0</v>
      </c>
      <c r="AK78" s="31">
        <f t="shared" si="162"/>
        <v>0</v>
      </c>
      <c r="AL78" s="31">
        <f t="shared" si="162"/>
        <v>0</v>
      </c>
      <c r="AM78" s="31">
        <f t="shared" ref="AM78:AR84" si="163">$G78*H78/100</f>
        <v>0</v>
      </c>
      <c r="AN78" s="31">
        <f t="shared" si="163"/>
        <v>0</v>
      </c>
      <c r="AO78" s="31">
        <f t="shared" si="163"/>
        <v>0</v>
      </c>
      <c r="AP78" s="31">
        <f t="shared" si="163"/>
        <v>0</v>
      </c>
      <c r="AQ78" s="31">
        <f t="shared" si="163"/>
        <v>0</v>
      </c>
      <c r="AR78" s="31">
        <f t="shared" si="163"/>
        <v>0</v>
      </c>
      <c r="AS78" s="15"/>
      <c r="AT78" s="161">
        <f t="shared" si="141"/>
        <v>0</v>
      </c>
      <c r="AU78" s="161">
        <f t="shared" si="142"/>
        <v>0</v>
      </c>
      <c r="AV78" s="161">
        <f t="shared" si="143"/>
        <v>0</v>
      </c>
      <c r="AW78" s="161">
        <f t="shared" si="144"/>
        <v>0</v>
      </c>
      <c r="AX78" s="161">
        <f t="shared" si="145"/>
        <v>0</v>
      </c>
      <c r="AY78" s="161">
        <f t="shared" si="146"/>
        <v>0</v>
      </c>
    </row>
    <row r="79" spans="1:51" ht="16.5" customHeight="1" x14ac:dyDescent="0.25">
      <c r="A79" s="8"/>
      <c r="B79" s="84"/>
      <c r="C79" s="355"/>
      <c r="D79" s="84"/>
      <c r="E79" s="355"/>
      <c r="F79" s="343">
        <f t="shared" si="147"/>
        <v>0</v>
      </c>
      <c r="G79" s="343">
        <f t="shared" si="148"/>
        <v>0</v>
      </c>
      <c r="H79" s="10"/>
      <c r="I79" s="10"/>
      <c r="J79" s="10"/>
      <c r="K79" s="10"/>
      <c r="L79" s="10"/>
      <c r="M79" s="10"/>
      <c r="N79" s="321"/>
      <c r="O79" s="31">
        <f t="shared" si="149"/>
        <v>0</v>
      </c>
      <c r="P79" s="31">
        <f t="shared" si="150"/>
        <v>0</v>
      </c>
      <c r="Q79" s="31">
        <f t="shared" si="151"/>
        <v>0</v>
      </c>
      <c r="R79" s="31">
        <f t="shared" si="152"/>
        <v>0</v>
      </c>
      <c r="S79" s="31">
        <f t="shared" si="153"/>
        <v>0</v>
      </c>
      <c r="T79" s="31">
        <f t="shared" si="154"/>
        <v>0</v>
      </c>
      <c r="U79" s="31">
        <f t="shared" si="161"/>
        <v>0</v>
      </c>
      <c r="V79" s="31">
        <f t="shared" si="161"/>
        <v>0</v>
      </c>
      <c r="W79" s="31">
        <f t="shared" si="161"/>
        <v>0</v>
      </c>
      <c r="X79" s="31">
        <f t="shared" si="161"/>
        <v>0</v>
      </c>
      <c r="Y79" s="31">
        <f t="shared" si="161"/>
        <v>0</v>
      </c>
      <c r="Z79" s="31">
        <f t="shared" si="161"/>
        <v>0</v>
      </c>
      <c r="AA79" s="31">
        <f t="shared" si="155"/>
        <v>0</v>
      </c>
      <c r="AB79" s="31">
        <f t="shared" si="156"/>
        <v>0</v>
      </c>
      <c r="AC79" s="31">
        <f t="shared" si="157"/>
        <v>0</v>
      </c>
      <c r="AD79" s="31">
        <f t="shared" si="158"/>
        <v>0</v>
      </c>
      <c r="AE79" s="31">
        <f t="shared" si="159"/>
        <v>0</v>
      </c>
      <c r="AF79" s="31">
        <f t="shared" si="160"/>
        <v>0</v>
      </c>
      <c r="AG79" s="31">
        <f t="shared" si="162"/>
        <v>0</v>
      </c>
      <c r="AH79" s="31">
        <f t="shared" si="162"/>
        <v>0</v>
      </c>
      <c r="AI79" s="31">
        <f t="shared" si="162"/>
        <v>0</v>
      </c>
      <c r="AJ79" s="31">
        <f t="shared" si="162"/>
        <v>0</v>
      </c>
      <c r="AK79" s="31">
        <f t="shared" si="162"/>
        <v>0</v>
      </c>
      <c r="AL79" s="31">
        <f t="shared" si="162"/>
        <v>0</v>
      </c>
      <c r="AM79" s="31">
        <f t="shared" si="163"/>
        <v>0</v>
      </c>
      <c r="AN79" s="31">
        <f t="shared" si="163"/>
        <v>0</v>
      </c>
      <c r="AO79" s="31">
        <f t="shared" si="163"/>
        <v>0</v>
      </c>
      <c r="AP79" s="31">
        <f t="shared" si="163"/>
        <v>0</v>
      </c>
      <c r="AQ79" s="31">
        <f t="shared" si="163"/>
        <v>0</v>
      </c>
      <c r="AR79" s="31">
        <f t="shared" si="163"/>
        <v>0</v>
      </c>
      <c r="AS79" s="15"/>
      <c r="AT79" s="161">
        <f t="shared" si="141"/>
        <v>0</v>
      </c>
      <c r="AU79" s="161">
        <f t="shared" si="142"/>
        <v>0</v>
      </c>
      <c r="AV79" s="161">
        <f t="shared" si="143"/>
        <v>0</v>
      </c>
      <c r="AW79" s="161">
        <f t="shared" si="144"/>
        <v>0</v>
      </c>
      <c r="AX79" s="161">
        <f t="shared" si="145"/>
        <v>0</v>
      </c>
      <c r="AY79" s="161">
        <f t="shared" si="146"/>
        <v>0</v>
      </c>
    </row>
    <row r="80" spans="1:51" ht="16.5" customHeight="1" x14ac:dyDescent="0.25">
      <c r="A80" s="8"/>
      <c r="B80" s="84"/>
      <c r="C80" s="355"/>
      <c r="D80" s="84"/>
      <c r="E80" s="355"/>
      <c r="F80" s="343">
        <f t="shared" si="147"/>
        <v>0</v>
      </c>
      <c r="G80" s="343">
        <f t="shared" si="148"/>
        <v>0</v>
      </c>
      <c r="H80" s="10"/>
      <c r="I80" s="10"/>
      <c r="J80" s="10"/>
      <c r="K80" s="10"/>
      <c r="L80" s="10"/>
      <c r="M80" s="10"/>
      <c r="N80" s="321"/>
      <c r="O80" s="31">
        <f t="shared" si="149"/>
        <v>0</v>
      </c>
      <c r="P80" s="31">
        <f t="shared" si="150"/>
        <v>0</v>
      </c>
      <c r="Q80" s="31">
        <f t="shared" si="151"/>
        <v>0</v>
      </c>
      <c r="R80" s="31">
        <f t="shared" si="152"/>
        <v>0</v>
      </c>
      <c r="S80" s="31">
        <f t="shared" si="153"/>
        <v>0</v>
      </c>
      <c r="T80" s="31">
        <f t="shared" si="154"/>
        <v>0</v>
      </c>
      <c r="U80" s="31">
        <f t="shared" si="161"/>
        <v>0</v>
      </c>
      <c r="V80" s="31">
        <f t="shared" si="161"/>
        <v>0</v>
      </c>
      <c r="W80" s="31">
        <f t="shared" si="161"/>
        <v>0</v>
      </c>
      <c r="X80" s="31">
        <f t="shared" si="161"/>
        <v>0</v>
      </c>
      <c r="Y80" s="31">
        <f t="shared" si="161"/>
        <v>0</v>
      </c>
      <c r="Z80" s="31">
        <f t="shared" si="161"/>
        <v>0</v>
      </c>
      <c r="AA80" s="31">
        <f t="shared" si="155"/>
        <v>0</v>
      </c>
      <c r="AB80" s="31">
        <f t="shared" si="156"/>
        <v>0</v>
      </c>
      <c r="AC80" s="31">
        <f t="shared" si="157"/>
        <v>0</v>
      </c>
      <c r="AD80" s="31">
        <f t="shared" si="158"/>
        <v>0</v>
      </c>
      <c r="AE80" s="31">
        <f t="shared" si="159"/>
        <v>0</v>
      </c>
      <c r="AF80" s="31">
        <f t="shared" si="160"/>
        <v>0</v>
      </c>
      <c r="AG80" s="31">
        <f t="shared" si="162"/>
        <v>0</v>
      </c>
      <c r="AH80" s="31">
        <f t="shared" si="162"/>
        <v>0</v>
      </c>
      <c r="AI80" s="31">
        <f t="shared" si="162"/>
        <v>0</v>
      </c>
      <c r="AJ80" s="31">
        <f t="shared" si="162"/>
        <v>0</v>
      </c>
      <c r="AK80" s="31">
        <f t="shared" si="162"/>
        <v>0</v>
      </c>
      <c r="AL80" s="31">
        <f t="shared" si="162"/>
        <v>0</v>
      </c>
      <c r="AM80" s="31">
        <f t="shared" si="163"/>
        <v>0</v>
      </c>
      <c r="AN80" s="31">
        <f t="shared" si="163"/>
        <v>0</v>
      </c>
      <c r="AO80" s="31">
        <f t="shared" si="163"/>
        <v>0</v>
      </c>
      <c r="AP80" s="31">
        <f t="shared" si="163"/>
        <v>0</v>
      </c>
      <c r="AQ80" s="31">
        <f t="shared" si="163"/>
        <v>0</v>
      </c>
      <c r="AR80" s="31">
        <f t="shared" si="163"/>
        <v>0</v>
      </c>
      <c r="AS80" s="15"/>
      <c r="AT80" s="161">
        <f t="shared" si="141"/>
        <v>0</v>
      </c>
      <c r="AU80" s="161">
        <f t="shared" si="142"/>
        <v>0</v>
      </c>
      <c r="AV80" s="161">
        <f t="shared" si="143"/>
        <v>0</v>
      </c>
      <c r="AW80" s="161">
        <f t="shared" si="144"/>
        <v>0</v>
      </c>
      <c r="AX80" s="161">
        <f t="shared" si="145"/>
        <v>0</v>
      </c>
      <c r="AY80" s="161">
        <f t="shared" si="146"/>
        <v>0</v>
      </c>
    </row>
    <row r="81" spans="1:51" ht="16.5" customHeight="1" x14ac:dyDescent="0.25">
      <c r="A81" s="8"/>
      <c r="B81" s="84"/>
      <c r="C81" s="355"/>
      <c r="D81" s="84"/>
      <c r="E81" s="355"/>
      <c r="F81" s="343">
        <f t="shared" si="147"/>
        <v>0</v>
      </c>
      <c r="G81" s="343">
        <f t="shared" si="148"/>
        <v>0</v>
      </c>
      <c r="H81" s="10"/>
      <c r="I81" s="10"/>
      <c r="J81" s="10"/>
      <c r="K81" s="10"/>
      <c r="L81" s="10"/>
      <c r="M81" s="10"/>
      <c r="N81" s="321"/>
      <c r="O81" s="31">
        <f t="shared" si="149"/>
        <v>0</v>
      </c>
      <c r="P81" s="31">
        <f t="shared" si="150"/>
        <v>0</v>
      </c>
      <c r="Q81" s="31">
        <f t="shared" si="151"/>
        <v>0</v>
      </c>
      <c r="R81" s="31">
        <f t="shared" si="152"/>
        <v>0</v>
      </c>
      <c r="S81" s="31">
        <f t="shared" si="153"/>
        <v>0</v>
      </c>
      <c r="T81" s="31">
        <f t="shared" si="154"/>
        <v>0</v>
      </c>
      <c r="U81" s="31">
        <f t="shared" si="161"/>
        <v>0</v>
      </c>
      <c r="V81" s="31">
        <f t="shared" si="161"/>
        <v>0</v>
      </c>
      <c r="W81" s="31">
        <f t="shared" si="161"/>
        <v>0</v>
      </c>
      <c r="X81" s="31">
        <f t="shared" si="161"/>
        <v>0</v>
      </c>
      <c r="Y81" s="31">
        <f t="shared" si="161"/>
        <v>0</v>
      </c>
      <c r="Z81" s="31">
        <f t="shared" si="161"/>
        <v>0</v>
      </c>
      <c r="AA81" s="31">
        <f t="shared" si="155"/>
        <v>0</v>
      </c>
      <c r="AB81" s="31">
        <f t="shared" si="156"/>
        <v>0</v>
      </c>
      <c r="AC81" s="31">
        <f t="shared" si="157"/>
        <v>0</v>
      </c>
      <c r="AD81" s="31">
        <f t="shared" si="158"/>
        <v>0</v>
      </c>
      <c r="AE81" s="31">
        <f t="shared" si="159"/>
        <v>0</v>
      </c>
      <c r="AF81" s="31">
        <f t="shared" si="160"/>
        <v>0</v>
      </c>
      <c r="AG81" s="31">
        <f t="shared" si="162"/>
        <v>0</v>
      </c>
      <c r="AH81" s="31">
        <f t="shared" si="162"/>
        <v>0</v>
      </c>
      <c r="AI81" s="31">
        <f t="shared" si="162"/>
        <v>0</v>
      </c>
      <c r="AJ81" s="31">
        <f t="shared" si="162"/>
        <v>0</v>
      </c>
      <c r="AK81" s="31">
        <f t="shared" si="162"/>
        <v>0</v>
      </c>
      <c r="AL81" s="31">
        <f t="shared" si="162"/>
        <v>0</v>
      </c>
      <c r="AM81" s="31">
        <f t="shared" si="163"/>
        <v>0</v>
      </c>
      <c r="AN81" s="31">
        <f t="shared" si="163"/>
        <v>0</v>
      </c>
      <c r="AO81" s="31">
        <f t="shared" si="163"/>
        <v>0</v>
      </c>
      <c r="AP81" s="31">
        <f t="shared" si="163"/>
        <v>0</v>
      </c>
      <c r="AQ81" s="31">
        <f t="shared" si="163"/>
        <v>0</v>
      </c>
      <c r="AR81" s="31">
        <f t="shared" si="163"/>
        <v>0</v>
      </c>
      <c r="AS81" s="15"/>
      <c r="AT81" s="161">
        <f t="shared" si="141"/>
        <v>0</v>
      </c>
      <c r="AU81" s="161">
        <f t="shared" si="142"/>
        <v>0</v>
      </c>
      <c r="AV81" s="161">
        <f t="shared" si="143"/>
        <v>0</v>
      </c>
      <c r="AW81" s="161">
        <f t="shared" si="144"/>
        <v>0</v>
      </c>
      <c r="AX81" s="161">
        <f t="shared" si="145"/>
        <v>0</v>
      </c>
      <c r="AY81" s="161">
        <f t="shared" si="146"/>
        <v>0</v>
      </c>
    </row>
    <row r="82" spans="1:51" ht="16.5" hidden="1" customHeight="1" x14ac:dyDescent="0.25">
      <c r="A82" s="8"/>
      <c r="B82" s="84"/>
      <c r="C82" s="355"/>
      <c r="D82" s="84"/>
      <c r="E82" s="355"/>
      <c r="F82" s="343">
        <f t="shared" si="147"/>
        <v>0</v>
      </c>
      <c r="G82" s="343">
        <f t="shared" si="148"/>
        <v>0</v>
      </c>
      <c r="H82" s="10"/>
      <c r="I82" s="10"/>
      <c r="J82" s="10"/>
      <c r="K82" s="10"/>
      <c r="L82" s="10"/>
      <c r="M82" s="10"/>
      <c r="N82" s="321"/>
      <c r="O82" s="31">
        <f t="shared" si="149"/>
        <v>0</v>
      </c>
      <c r="P82" s="31">
        <f t="shared" si="150"/>
        <v>0</v>
      </c>
      <c r="Q82" s="31">
        <f t="shared" si="151"/>
        <v>0</v>
      </c>
      <c r="R82" s="31">
        <f t="shared" si="152"/>
        <v>0</v>
      </c>
      <c r="S82" s="31">
        <f t="shared" si="153"/>
        <v>0</v>
      </c>
      <c r="T82" s="31">
        <f t="shared" si="154"/>
        <v>0</v>
      </c>
      <c r="U82" s="31">
        <f t="shared" si="161"/>
        <v>0</v>
      </c>
      <c r="V82" s="31">
        <f t="shared" si="161"/>
        <v>0</v>
      </c>
      <c r="W82" s="31">
        <f t="shared" si="161"/>
        <v>0</v>
      </c>
      <c r="X82" s="31">
        <f t="shared" si="161"/>
        <v>0</v>
      </c>
      <c r="Y82" s="31">
        <f t="shared" si="161"/>
        <v>0</v>
      </c>
      <c r="Z82" s="31">
        <f t="shared" si="161"/>
        <v>0</v>
      </c>
      <c r="AA82" s="31">
        <f t="shared" si="155"/>
        <v>0</v>
      </c>
      <c r="AB82" s="31">
        <f t="shared" si="156"/>
        <v>0</v>
      </c>
      <c r="AC82" s="31">
        <f t="shared" si="157"/>
        <v>0</v>
      </c>
      <c r="AD82" s="31">
        <f t="shared" si="158"/>
        <v>0</v>
      </c>
      <c r="AE82" s="31">
        <f t="shared" si="159"/>
        <v>0</v>
      </c>
      <c r="AF82" s="31">
        <f t="shared" si="160"/>
        <v>0</v>
      </c>
      <c r="AG82" s="31">
        <f t="shared" si="162"/>
        <v>0</v>
      </c>
      <c r="AH82" s="31">
        <f t="shared" si="162"/>
        <v>0</v>
      </c>
      <c r="AI82" s="31">
        <f t="shared" si="162"/>
        <v>0</v>
      </c>
      <c r="AJ82" s="31">
        <f t="shared" si="162"/>
        <v>0</v>
      </c>
      <c r="AK82" s="31">
        <f t="shared" si="162"/>
        <v>0</v>
      </c>
      <c r="AL82" s="31">
        <f t="shared" si="162"/>
        <v>0</v>
      </c>
      <c r="AM82" s="31">
        <f t="shared" si="163"/>
        <v>0</v>
      </c>
      <c r="AN82" s="31">
        <f t="shared" si="163"/>
        <v>0</v>
      </c>
      <c r="AO82" s="31">
        <f t="shared" si="163"/>
        <v>0</v>
      </c>
      <c r="AP82" s="31">
        <f t="shared" si="163"/>
        <v>0</v>
      </c>
      <c r="AQ82" s="31">
        <f t="shared" si="163"/>
        <v>0</v>
      </c>
      <c r="AR82" s="31">
        <f t="shared" si="163"/>
        <v>0</v>
      </c>
      <c r="AS82" s="15"/>
      <c r="AT82" s="161">
        <f t="shared" si="141"/>
        <v>0</v>
      </c>
      <c r="AU82" s="161">
        <f t="shared" si="142"/>
        <v>0</v>
      </c>
      <c r="AV82" s="161">
        <f t="shared" si="143"/>
        <v>0</v>
      </c>
      <c r="AW82" s="161">
        <f t="shared" si="144"/>
        <v>0</v>
      </c>
      <c r="AX82" s="161">
        <f t="shared" si="145"/>
        <v>0</v>
      </c>
      <c r="AY82" s="161">
        <f t="shared" si="146"/>
        <v>0</v>
      </c>
    </row>
    <row r="83" spans="1:51" ht="16.5" hidden="1" customHeight="1" x14ac:dyDescent="0.25">
      <c r="A83" s="8"/>
      <c r="B83" s="84"/>
      <c r="C83" s="355"/>
      <c r="D83" s="84"/>
      <c r="E83" s="355"/>
      <c r="F83" s="343">
        <f t="shared" si="147"/>
        <v>0</v>
      </c>
      <c r="G83" s="343">
        <f t="shared" si="148"/>
        <v>0</v>
      </c>
      <c r="H83" s="10"/>
      <c r="I83" s="10"/>
      <c r="J83" s="10"/>
      <c r="K83" s="10"/>
      <c r="L83" s="10"/>
      <c r="M83" s="10"/>
      <c r="N83" s="321"/>
      <c r="O83" s="31">
        <f t="shared" si="149"/>
        <v>0</v>
      </c>
      <c r="P83" s="31">
        <f t="shared" si="150"/>
        <v>0</v>
      </c>
      <c r="Q83" s="31">
        <f t="shared" si="151"/>
        <v>0</v>
      </c>
      <c r="R83" s="31">
        <f t="shared" si="152"/>
        <v>0</v>
      </c>
      <c r="S83" s="31">
        <f t="shared" si="153"/>
        <v>0</v>
      </c>
      <c r="T83" s="31">
        <f t="shared" si="154"/>
        <v>0</v>
      </c>
      <c r="U83" s="31">
        <f t="shared" si="161"/>
        <v>0</v>
      </c>
      <c r="V83" s="31">
        <f t="shared" si="161"/>
        <v>0</v>
      </c>
      <c r="W83" s="31">
        <f t="shared" si="161"/>
        <v>0</v>
      </c>
      <c r="X83" s="31">
        <f t="shared" si="161"/>
        <v>0</v>
      </c>
      <c r="Y83" s="31">
        <f t="shared" si="161"/>
        <v>0</v>
      </c>
      <c r="Z83" s="31">
        <f t="shared" si="161"/>
        <v>0</v>
      </c>
      <c r="AA83" s="31">
        <f t="shared" si="155"/>
        <v>0</v>
      </c>
      <c r="AB83" s="31">
        <f t="shared" si="156"/>
        <v>0</v>
      </c>
      <c r="AC83" s="31">
        <f t="shared" si="157"/>
        <v>0</v>
      </c>
      <c r="AD83" s="31">
        <f t="shared" si="158"/>
        <v>0</v>
      </c>
      <c r="AE83" s="31">
        <f t="shared" si="159"/>
        <v>0</v>
      </c>
      <c r="AF83" s="31">
        <f t="shared" si="160"/>
        <v>0</v>
      </c>
      <c r="AG83" s="31">
        <f t="shared" si="162"/>
        <v>0</v>
      </c>
      <c r="AH83" s="31">
        <f t="shared" si="162"/>
        <v>0</v>
      </c>
      <c r="AI83" s="31">
        <f t="shared" si="162"/>
        <v>0</v>
      </c>
      <c r="AJ83" s="31">
        <f t="shared" si="162"/>
        <v>0</v>
      </c>
      <c r="AK83" s="31">
        <f t="shared" si="162"/>
        <v>0</v>
      </c>
      <c r="AL83" s="31">
        <f t="shared" si="162"/>
        <v>0</v>
      </c>
      <c r="AM83" s="31">
        <f t="shared" si="163"/>
        <v>0</v>
      </c>
      <c r="AN83" s="31">
        <f t="shared" si="163"/>
        <v>0</v>
      </c>
      <c r="AO83" s="31">
        <f t="shared" si="163"/>
        <v>0</v>
      </c>
      <c r="AP83" s="31">
        <f t="shared" si="163"/>
        <v>0</v>
      </c>
      <c r="AQ83" s="31">
        <f t="shared" si="163"/>
        <v>0</v>
      </c>
      <c r="AR83" s="31">
        <f t="shared" si="163"/>
        <v>0</v>
      </c>
      <c r="AS83" s="15"/>
      <c r="AT83" s="161">
        <f t="shared" si="141"/>
        <v>0</v>
      </c>
      <c r="AU83" s="161">
        <f t="shared" si="142"/>
        <v>0</v>
      </c>
      <c r="AV83" s="161">
        <f t="shared" si="143"/>
        <v>0</v>
      </c>
      <c r="AW83" s="161">
        <f t="shared" si="144"/>
        <v>0</v>
      </c>
      <c r="AX83" s="161">
        <f t="shared" si="145"/>
        <v>0</v>
      </c>
      <c r="AY83" s="161">
        <f t="shared" si="146"/>
        <v>0</v>
      </c>
    </row>
    <row r="84" spans="1:51" ht="16.5" hidden="1" customHeight="1" x14ac:dyDescent="0.25">
      <c r="A84" s="8"/>
      <c r="B84" s="84"/>
      <c r="C84" s="355"/>
      <c r="D84" s="84"/>
      <c r="E84" s="355"/>
      <c r="F84" s="343">
        <f t="shared" si="147"/>
        <v>0</v>
      </c>
      <c r="G84" s="343">
        <f t="shared" si="148"/>
        <v>0</v>
      </c>
      <c r="H84" s="10"/>
      <c r="I84" s="10"/>
      <c r="J84" s="10"/>
      <c r="K84" s="10"/>
      <c r="L84" s="10"/>
      <c r="M84" s="10"/>
      <c r="N84" s="321"/>
      <c r="O84" s="31">
        <f t="shared" si="149"/>
        <v>0</v>
      </c>
      <c r="P84" s="31">
        <f t="shared" si="150"/>
        <v>0</v>
      </c>
      <c r="Q84" s="31">
        <f t="shared" si="151"/>
        <v>0</v>
      </c>
      <c r="R84" s="31">
        <f t="shared" si="152"/>
        <v>0</v>
      </c>
      <c r="S84" s="31">
        <f t="shared" si="153"/>
        <v>0</v>
      </c>
      <c r="T84" s="31">
        <f t="shared" si="154"/>
        <v>0</v>
      </c>
      <c r="U84" s="31">
        <f t="shared" si="161"/>
        <v>0</v>
      </c>
      <c r="V84" s="31">
        <f t="shared" si="161"/>
        <v>0</v>
      </c>
      <c r="W84" s="31">
        <f t="shared" si="161"/>
        <v>0</v>
      </c>
      <c r="X84" s="31">
        <f t="shared" si="161"/>
        <v>0</v>
      </c>
      <c r="Y84" s="31">
        <f t="shared" si="161"/>
        <v>0</v>
      </c>
      <c r="Z84" s="31">
        <f t="shared" si="161"/>
        <v>0</v>
      </c>
      <c r="AA84" s="31">
        <f t="shared" si="155"/>
        <v>0</v>
      </c>
      <c r="AB84" s="31">
        <f t="shared" si="156"/>
        <v>0</v>
      </c>
      <c r="AC84" s="31">
        <f t="shared" si="157"/>
        <v>0</v>
      </c>
      <c r="AD84" s="31">
        <f t="shared" si="158"/>
        <v>0</v>
      </c>
      <c r="AE84" s="31">
        <f t="shared" si="159"/>
        <v>0</v>
      </c>
      <c r="AF84" s="31">
        <f t="shared" si="160"/>
        <v>0</v>
      </c>
      <c r="AG84" s="31">
        <f t="shared" si="162"/>
        <v>0</v>
      </c>
      <c r="AH84" s="31">
        <f t="shared" si="162"/>
        <v>0</v>
      </c>
      <c r="AI84" s="31">
        <f t="shared" si="162"/>
        <v>0</v>
      </c>
      <c r="AJ84" s="31">
        <f t="shared" si="162"/>
        <v>0</v>
      </c>
      <c r="AK84" s="31">
        <f t="shared" si="162"/>
        <v>0</v>
      </c>
      <c r="AL84" s="31">
        <f t="shared" si="162"/>
        <v>0</v>
      </c>
      <c r="AM84" s="31">
        <f t="shared" si="163"/>
        <v>0</v>
      </c>
      <c r="AN84" s="31">
        <f t="shared" si="163"/>
        <v>0</v>
      </c>
      <c r="AO84" s="31">
        <f t="shared" si="163"/>
        <v>0</v>
      </c>
      <c r="AP84" s="31">
        <f t="shared" si="163"/>
        <v>0</v>
      </c>
      <c r="AQ84" s="31">
        <f t="shared" si="163"/>
        <v>0</v>
      </c>
      <c r="AR84" s="31">
        <f t="shared" si="163"/>
        <v>0</v>
      </c>
      <c r="AS84" s="15"/>
      <c r="AT84" s="161">
        <f t="shared" si="141"/>
        <v>0</v>
      </c>
      <c r="AU84" s="161">
        <f t="shared" si="142"/>
        <v>0</v>
      </c>
      <c r="AV84" s="161">
        <f t="shared" si="143"/>
        <v>0</v>
      </c>
      <c r="AW84" s="161">
        <f t="shared" si="144"/>
        <v>0</v>
      </c>
      <c r="AX84" s="161">
        <f t="shared" si="145"/>
        <v>0</v>
      </c>
      <c r="AY84" s="161">
        <f t="shared" si="146"/>
        <v>0</v>
      </c>
    </row>
    <row r="85" spans="1:51" ht="16.5" hidden="1" customHeight="1" x14ac:dyDescent="0.25">
      <c r="A85" s="33" t="s">
        <v>37</v>
      </c>
      <c r="B85" s="85"/>
      <c r="C85" s="176"/>
      <c r="D85" s="85"/>
      <c r="E85" s="176"/>
      <c r="F85" s="85"/>
      <c r="G85" s="85"/>
      <c r="H85" s="331"/>
      <c r="I85" s="331"/>
      <c r="J85" s="331"/>
      <c r="K85" s="331"/>
      <c r="L85" s="331"/>
      <c r="M85" s="331"/>
      <c r="N85" s="36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5"/>
      <c r="AN85" s="35"/>
      <c r="AO85" s="35"/>
      <c r="AP85" s="35"/>
      <c r="AQ85" s="35"/>
      <c r="AR85" s="35"/>
      <c r="AS85" s="15"/>
      <c r="AT85" s="161"/>
      <c r="AU85" s="161"/>
      <c r="AV85" s="161"/>
      <c r="AW85" s="161"/>
      <c r="AX85" s="161"/>
      <c r="AY85" s="161"/>
    </row>
    <row r="86" spans="1:51" ht="16.5" hidden="1" customHeight="1" x14ac:dyDescent="0.25">
      <c r="A86" s="339" t="s">
        <v>68</v>
      </c>
      <c r="B86" s="84"/>
      <c r="C86" s="355"/>
      <c r="D86" s="84"/>
      <c r="E86" s="355"/>
      <c r="F86" s="343">
        <f>B86+D86</f>
        <v>0</v>
      </c>
      <c r="G86" s="343">
        <f t="shared" si="148"/>
        <v>0</v>
      </c>
      <c r="H86" s="30"/>
      <c r="I86" s="30"/>
      <c r="J86" s="30"/>
      <c r="K86" s="30">
        <v>4.8</v>
      </c>
      <c r="L86" s="30">
        <v>36.4</v>
      </c>
      <c r="M86" s="30"/>
      <c r="N86" s="318"/>
      <c r="O86" s="31">
        <f t="shared" ref="O86:T86" si="164">$B86*H86/100</f>
        <v>0</v>
      </c>
      <c r="P86" s="31">
        <f t="shared" si="164"/>
        <v>0</v>
      </c>
      <c r="Q86" s="31">
        <f t="shared" si="164"/>
        <v>0</v>
      </c>
      <c r="R86" s="31">
        <f t="shared" si="164"/>
        <v>0</v>
      </c>
      <c r="S86" s="31">
        <f t="shared" si="164"/>
        <v>0</v>
      </c>
      <c r="T86" s="31">
        <f t="shared" si="164"/>
        <v>0</v>
      </c>
      <c r="U86" s="31">
        <f t="shared" ref="U86:Z86" si="165">$D86*H86/100</f>
        <v>0</v>
      </c>
      <c r="V86" s="31">
        <f t="shared" si="165"/>
        <v>0</v>
      </c>
      <c r="W86" s="31">
        <f t="shared" si="165"/>
        <v>0</v>
      </c>
      <c r="X86" s="31">
        <f t="shared" si="165"/>
        <v>0</v>
      </c>
      <c r="Y86" s="31">
        <f t="shared" si="165"/>
        <v>0</v>
      </c>
      <c r="Z86" s="31">
        <f t="shared" si="165"/>
        <v>0</v>
      </c>
      <c r="AA86" s="31">
        <f t="shared" ref="AA86:AF86" si="166">$C86*H86/100</f>
        <v>0</v>
      </c>
      <c r="AB86" s="31">
        <f t="shared" si="166"/>
        <v>0</v>
      </c>
      <c r="AC86" s="31">
        <f t="shared" si="166"/>
        <v>0</v>
      </c>
      <c r="AD86" s="31">
        <f t="shared" si="166"/>
        <v>0</v>
      </c>
      <c r="AE86" s="31">
        <f t="shared" si="166"/>
        <v>0</v>
      </c>
      <c r="AF86" s="31">
        <f t="shared" si="166"/>
        <v>0</v>
      </c>
      <c r="AG86" s="31">
        <f t="shared" ref="AG86:AL86" si="167">$E86*H86/100</f>
        <v>0</v>
      </c>
      <c r="AH86" s="31">
        <f t="shared" si="167"/>
        <v>0</v>
      </c>
      <c r="AI86" s="31">
        <f t="shared" si="167"/>
        <v>0</v>
      </c>
      <c r="AJ86" s="31">
        <f t="shared" si="167"/>
        <v>0</v>
      </c>
      <c r="AK86" s="31">
        <f t="shared" si="167"/>
        <v>0</v>
      </c>
      <c r="AL86" s="31">
        <f t="shared" si="167"/>
        <v>0</v>
      </c>
      <c r="AM86" s="31">
        <f t="shared" ref="AM86:AR86" si="168">$G86*H86/100</f>
        <v>0</v>
      </c>
      <c r="AN86" s="31">
        <f t="shared" si="168"/>
        <v>0</v>
      </c>
      <c r="AO86" s="31">
        <f t="shared" si="168"/>
        <v>0</v>
      </c>
      <c r="AP86" s="31">
        <f t="shared" si="168"/>
        <v>0</v>
      </c>
      <c r="AQ86" s="31">
        <f t="shared" si="168"/>
        <v>0</v>
      </c>
      <c r="AR86" s="31">
        <f t="shared" si="168"/>
        <v>0</v>
      </c>
      <c r="AS86" s="15"/>
      <c r="AT86" s="161">
        <f t="shared" ref="AT86:AY86" si="169">O86+AA86+U86+AG86-AM86</f>
        <v>0</v>
      </c>
      <c r="AU86" s="161">
        <f t="shared" si="169"/>
        <v>0</v>
      </c>
      <c r="AV86" s="161">
        <f t="shared" si="169"/>
        <v>0</v>
      </c>
      <c r="AW86" s="161">
        <f t="shared" si="169"/>
        <v>0</v>
      </c>
      <c r="AX86" s="161">
        <f t="shared" si="169"/>
        <v>0</v>
      </c>
      <c r="AY86" s="161">
        <f t="shared" si="169"/>
        <v>0</v>
      </c>
    </row>
    <row r="87" spans="1:51" ht="16.5" hidden="1" customHeight="1" x14ac:dyDescent="0.35">
      <c r="A87" s="340" t="s">
        <v>325</v>
      </c>
      <c r="B87" s="341"/>
      <c r="C87" s="342"/>
      <c r="D87" s="341"/>
      <c r="E87" s="342"/>
      <c r="F87" s="343">
        <f>B87+D87</f>
        <v>0</v>
      </c>
      <c r="G87" s="343">
        <f>SUM(B87:E87)</f>
        <v>0</v>
      </c>
      <c r="H87" s="344"/>
      <c r="I87" s="344"/>
      <c r="J87" s="344"/>
      <c r="K87" s="344"/>
      <c r="L87" s="344"/>
      <c r="M87" s="344"/>
      <c r="N87" s="367" t="s">
        <v>321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15"/>
      <c r="AT87" s="161"/>
      <c r="AU87" s="161"/>
      <c r="AV87" s="161"/>
      <c r="AW87" s="161"/>
      <c r="AX87" s="161"/>
      <c r="AY87" s="161"/>
    </row>
    <row r="88" spans="1:51" ht="16.5" hidden="1" customHeight="1" x14ac:dyDescent="0.25">
      <c r="A88" s="8"/>
      <c r="B88" s="84"/>
      <c r="C88" s="355"/>
      <c r="D88" s="84"/>
      <c r="E88" s="355"/>
      <c r="F88" s="343">
        <f>B88+D88</f>
        <v>0</v>
      </c>
      <c r="G88" s="343">
        <f>SUM(B88:E88)</f>
        <v>0</v>
      </c>
      <c r="H88" s="10"/>
      <c r="I88" s="10"/>
      <c r="J88" s="10"/>
      <c r="K88" s="10"/>
      <c r="L88" s="10"/>
      <c r="M88" s="10"/>
      <c r="N88" s="315"/>
      <c r="O88" s="31">
        <f t="shared" ref="O88:T90" si="170">$B88*H88/100</f>
        <v>0</v>
      </c>
      <c r="P88" s="31">
        <f t="shared" si="170"/>
        <v>0</v>
      </c>
      <c r="Q88" s="31">
        <f t="shared" si="170"/>
        <v>0</v>
      </c>
      <c r="R88" s="31">
        <f t="shared" si="170"/>
        <v>0</v>
      </c>
      <c r="S88" s="31">
        <f t="shared" si="170"/>
        <v>0</v>
      </c>
      <c r="T88" s="31">
        <f t="shared" si="170"/>
        <v>0</v>
      </c>
      <c r="U88" s="31">
        <f t="shared" ref="U88:Z90" si="171">$D88*H88/100</f>
        <v>0</v>
      </c>
      <c r="V88" s="31">
        <f t="shared" si="171"/>
        <v>0</v>
      </c>
      <c r="W88" s="31">
        <f t="shared" si="171"/>
        <v>0</v>
      </c>
      <c r="X88" s="31">
        <f t="shared" si="171"/>
        <v>0</v>
      </c>
      <c r="Y88" s="31">
        <f t="shared" si="171"/>
        <v>0</v>
      </c>
      <c r="Z88" s="31">
        <f t="shared" si="171"/>
        <v>0</v>
      </c>
      <c r="AA88" s="31">
        <f t="shared" ref="AA88:AF90" si="172">$C88*H88/100</f>
        <v>0</v>
      </c>
      <c r="AB88" s="31">
        <f t="shared" si="172"/>
        <v>0</v>
      </c>
      <c r="AC88" s="31">
        <f t="shared" si="172"/>
        <v>0</v>
      </c>
      <c r="AD88" s="31">
        <f t="shared" si="172"/>
        <v>0</v>
      </c>
      <c r="AE88" s="31">
        <f t="shared" si="172"/>
        <v>0</v>
      </c>
      <c r="AF88" s="31">
        <f t="shared" si="172"/>
        <v>0</v>
      </c>
      <c r="AG88" s="31">
        <f t="shared" ref="AG88:AL90" si="173">$E88*H88/100</f>
        <v>0</v>
      </c>
      <c r="AH88" s="31">
        <f t="shared" si="173"/>
        <v>0</v>
      </c>
      <c r="AI88" s="31">
        <f t="shared" si="173"/>
        <v>0</v>
      </c>
      <c r="AJ88" s="31">
        <f t="shared" si="173"/>
        <v>0</v>
      </c>
      <c r="AK88" s="31">
        <f t="shared" si="173"/>
        <v>0</v>
      </c>
      <c r="AL88" s="31">
        <f t="shared" si="173"/>
        <v>0</v>
      </c>
      <c r="AM88" s="31">
        <f t="shared" ref="AM88:AR90" si="174">$G88*H88/100</f>
        <v>0</v>
      </c>
      <c r="AN88" s="31">
        <f t="shared" si="174"/>
        <v>0</v>
      </c>
      <c r="AO88" s="31">
        <f t="shared" si="174"/>
        <v>0</v>
      </c>
      <c r="AP88" s="31">
        <f t="shared" si="174"/>
        <v>0</v>
      </c>
      <c r="AQ88" s="31">
        <f t="shared" si="174"/>
        <v>0</v>
      </c>
      <c r="AR88" s="31">
        <f t="shared" si="174"/>
        <v>0</v>
      </c>
      <c r="AS88" s="15"/>
      <c r="AT88" s="161">
        <f t="shared" ref="AT88:AY90" si="175">O88+AA88+U88+AG88-AM88</f>
        <v>0</v>
      </c>
      <c r="AU88" s="161">
        <f t="shared" si="175"/>
        <v>0</v>
      </c>
      <c r="AV88" s="161">
        <f t="shared" si="175"/>
        <v>0</v>
      </c>
      <c r="AW88" s="161">
        <f t="shared" si="175"/>
        <v>0</v>
      </c>
      <c r="AX88" s="161">
        <f t="shared" si="175"/>
        <v>0</v>
      </c>
      <c r="AY88" s="161">
        <f t="shared" si="175"/>
        <v>0</v>
      </c>
    </row>
    <row r="89" spans="1:51" ht="16.5" hidden="1" customHeight="1" x14ac:dyDescent="0.25">
      <c r="A89" s="8"/>
      <c r="B89" s="84"/>
      <c r="C89" s="355"/>
      <c r="D89" s="84"/>
      <c r="E89" s="355"/>
      <c r="F89" s="343">
        <f>B89+D89</f>
        <v>0</v>
      </c>
      <c r="G89" s="343">
        <f>SUM(B89:E89)</f>
        <v>0</v>
      </c>
      <c r="H89" s="10"/>
      <c r="I89" s="10"/>
      <c r="J89" s="10"/>
      <c r="K89" s="10"/>
      <c r="L89" s="10"/>
      <c r="M89" s="10"/>
      <c r="N89" s="315"/>
      <c r="O89" s="31">
        <f t="shared" si="170"/>
        <v>0</v>
      </c>
      <c r="P89" s="31">
        <f t="shared" si="170"/>
        <v>0</v>
      </c>
      <c r="Q89" s="31">
        <f t="shared" si="170"/>
        <v>0</v>
      </c>
      <c r="R89" s="31">
        <f t="shared" si="170"/>
        <v>0</v>
      </c>
      <c r="S89" s="31">
        <f t="shared" si="170"/>
        <v>0</v>
      </c>
      <c r="T89" s="31">
        <f t="shared" si="170"/>
        <v>0</v>
      </c>
      <c r="U89" s="31">
        <f t="shared" si="171"/>
        <v>0</v>
      </c>
      <c r="V89" s="31">
        <f t="shared" si="171"/>
        <v>0</v>
      </c>
      <c r="W89" s="31">
        <f t="shared" si="171"/>
        <v>0</v>
      </c>
      <c r="X89" s="31">
        <f t="shared" si="171"/>
        <v>0</v>
      </c>
      <c r="Y89" s="31">
        <f t="shared" si="171"/>
        <v>0</v>
      </c>
      <c r="Z89" s="31">
        <f t="shared" si="171"/>
        <v>0</v>
      </c>
      <c r="AA89" s="31">
        <f t="shared" si="172"/>
        <v>0</v>
      </c>
      <c r="AB89" s="31">
        <f t="shared" si="172"/>
        <v>0</v>
      </c>
      <c r="AC89" s="31">
        <f t="shared" si="172"/>
        <v>0</v>
      </c>
      <c r="AD89" s="31">
        <f t="shared" si="172"/>
        <v>0</v>
      </c>
      <c r="AE89" s="31">
        <f t="shared" si="172"/>
        <v>0</v>
      </c>
      <c r="AF89" s="31">
        <f t="shared" si="172"/>
        <v>0</v>
      </c>
      <c r="AG89" s="31">
        <f t="shared" si="173"/>
        <v>0</v>
      </c>
      <c r="AH89" s="31">
        <f t="shared" si="173"/>
        <v>0</v>
      </c>
      <c r="AI89" s="31">
        <f t="shared" si="173"/>
        <v>0</v>
      </c>
      <c r="AJ89" s="31">
        <f t="shared" si="173"/>
        <v>0</v>
      </c>
      <c r="AK89" s="31">
        <f t="shared" si="173"/>
        <v>0</v>
      </c>
      <c r="AL89" s="31">
        <f t="shared" si="173"/>
        <v>0</v>
      </c>
      <c r="AM89" s="31">
        <f t="shared" si="174"/>
        <v>0</v>
      </c>
      <c r="AN89" s="31">
        <f t="shared" si="174"/>
        <v>0</v>
      </c>
      <c r="AO89" s="31">
        <f t="shared" si="174"/>
        <v>0</v>
      </c>
      <c r="AP89" s="31">
        <f t="shared" si="174"/>
        <v>0</v>
      </c>
      <c r="AQ89" s="31">
        <f t="shared" si="174"/>
        <v>0</v>
      </c>
      <c r="AR89" s="31">
        <f t="shared" si="174"/>
        <v>0</v>
      </c>
      <c r="AS89" s="15"/>
      <c r="AT89" s="161">
        <f t="shared" si="175"/>
        <v>0</v>
      </c>
      <c r="AU89" s="161">
        <f t="shared" si="175"/>
        <v>0</v>
      </c>
      <c r="AV89" s="161">
        <f t="shared" si="175"/>
        <v>0</v>
      </c>
      <c r="AW89" s="161">
        <f t="shared" si="175"/>
        <v>0</v>
      </c>
      <c r="AX89" s="161">
        <f t="shared" si="175"/>
        <v>0</v>
      </c>
      <c r="AY89" s="161">
        <f t="shared" si="175"/>
        <v>0</v>
      </c>
    </row>
    <row r="90" spans="1:51" ht="16.5" hidden="1" customHeight="1" x14ac:dyDescent="0.25">
      <c r="A90" s="8"/>
      <c r="B90" s="84"/>
      <c r="C90" s="355"/>
      <c r="D90" s="84"/>
      <c r="E90" s="355"/>
      <c r="F90" s="343">
        <f>B90+D90</f>
        <v>0</v>
      </c>
      <c r="G90" s="343">
        <f>SUM(B90:E90)</f>
        <v>0</v>
      </c>
      <c r="H90" s="10"/>
      <c r="I90" s="10"/>
      <c r="J90" s="10"/>
      <c r="K90" s="10"/>
      <c r="L90" s="10"/>
      <c r="M90" s="10"/>
      <c r="N90" s="321"/>
      <c r="O90" s="31">
        <f t="shared" si="170"/>
        <v>0</v>
      </c>
      <c r="P90" s="31">
        <f t="shared" si="170"/>
        <v>0</v>
      </c>
      <c r="Q90" s="31">
        <f t="shared" si="170"/>
        <v>0</v>
      </c>
      <c r="R90" s="31">
        <f t="shared" si="170"/>
        <v>0</v>
      </c>
      <c r="S90" s="31">
        <f t="shared" si="170"/>
        <v>0</v>
      </c>
      <c r="T90" s="31">
        <f t="shared" si="170"/>
        <v>0</v>
      </c>
      <c r="U90" s="31">
        <f t="shared" si="171"/>
        <v>0</v>
      </c>
      <c r="V90" s="31">
        <f t="shared" si="171"/>
        <v>0</v>
      </c>
      <c r="W90" s="31">
        <f t="shared" si="171"/>
        <v>0</v>
      </c>
      <c r="X90" s="31">
        <f t="shared" si="171"/>
        <v>0</v>
      </c>
      <c r="Y90" s="31">
        <f t="shared" si="171"/>
        <v>0</v>
      </c>
      <c r="Z90" s="31">
        <f t="shared" si="171"/>
        <v>0</v>
      </c>
      <c r="AA90" s="31">
        <f t="shared" si="172"/>
        <v>0</v>
      </c>
      <c r="AB90" s="31">
        <f t="shared" si="172"/>
        <v>0</v>
      </c>
      <c r="AC90" s="31">
        <f t="shared" si="172"/>
        <v>0</v>
      </c>
      <c r="AD90" s="31">
        <f t="shared" si="172"/>
        <v>0</v>
      </c>
      <c r="AE90" s="31">
        <f t="shared" si="172"/>
        <v>0</v>
      </c>
      <c r="AF90" s="31">
        <f t="shared" si="172"/>
        <v>0</v>
      </c>
      <c r="AG90" s="31">
        <f t="shared" si="173"/>
        <v>0</v>
      </c>
      <c r="AH90" s="31">
        <f t="shared" si="173"/>
        <v>0</v>
      </c>
      <c r="AI90" s="31">
        <f t="shared" si="173"/>
        <v>0</v>
      </c>
      <c r="AJ90" s="31">
        <f t="shared" si="173"/>
        <v>0</v>
      </c>
      <c r="AK90" s="31">
        <f t="shared" si="173"/>
        <v>0</v>
      </c>
      <c r="AL90" s="31">
        <f t="shared" si="173"/>
        <v>0</v>
      </c>
      <c r="AM90" s="31">
        <f t="shared" si="174"/>
        <v>0</v>
      </c>
      <c r="AN90" s="31">
        <f t="shared" si="174"/>
        <v>0</v>
      </c>
      <c r="AO90" s="31">
        <f t="shared" si="174"/>
        <v>0</v>
      </c>
      <c r="AP90" s="31">
        <f t="shared" si="174"/>
        <v>0</v>
      </c>
      <c r="AQ90" s="31">
        <f t="shared" si="174"/>
        <v>0</v>
      </c>
      <c r="AR90" s="31">
        <f t="shared" si="174"/>
        <v>0</v>
      </c>
      <c r="AS90" s="15"/>
      <c r="AT90" s="161">
        <f t="shared" si="175"/>
        <v>0</v>
      </c>
      <c r="AU90" s="161">
        <f t="shared" si="175"/>
        <v>0</v>
      </c>
      <c r="AV90" s="161">
        <f t="shared" si="175"/>
        <v>0</v>
      </c>
      <c r="AW90" s="161">
        <f t="shared" si="175"/>
        <v>0</v>
      </c>
      <c r="AX90" s="161">
        <f t="shared" si="175"/>
        <v>0</v>
      </c>
      <c r="AY90" s="161">
        <f t="shared" si="175"/>
        <v>0</v>
      </c>
    </row>
    <row r="91" spans="1:51" ht="16.5" hidden="1" customHeight="1" x14ac:dyDescent="0.25">
      <c r="A91" s="40" t="s">
        <v>221</v>
      </c>
      <c r="B91" s="164"/>
      <c r="C91" s="177"/>
      <c r="D91" s="164"/>
      <c r="E91" s="177"/>
      <c r="F91" s="165"/>
      <c r="G91" s="329">
        <f>SUM(G86:G90)</f>
        <v>0</v>
      </c>
      <c r="H91" s="41"/>
      <c r="I91" s="41"/>
      <c r="J91" s="41"/>
      <c r="K91" s="41"/>
      <c r="L91" s="41"/>
      <c r="M91" s="41"/>
      <c r="N91" s="159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15"/>
      <c r="AT91" s="161"/>
      <c r="AU91" s="161"/>
      <c r="AV91" s="161"/>
      <c r="AW91" s="161"/>
      <c r="AX91" s="161"/>
      <c r="AY91" s="161"/>
    </row>
    <row r="92" spans="1:51" ht="3" customHeight="1" x14ac:dyDescent="0.25">
      <c r="A92" s="156"/>
      <c r="B92" s="157"/>
      <c r="C92" s="157"/>
      <c r="D92" s="157"/>
      <c r="E92" s="157"/>
      <c r="F92" s="158"/>
      <c r="G92" s="158"/>
      <c r="H92" s="159"/>
      <c r="I92" s="159"/>
      <c r="J92" s="159"/>
      <c r="K92" s="159"/>
      <c r="L92" s="159"/>
      <c r="M92" s="159"/>
      <c r="N92" s="159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5"/>
      <c r="AT92" s="161"/>
      <c r="AU92" s="161"/>
      <c r="AV92" s="161"/>
      <c r="AW92" s="161"/>
      <c r="AX92" s="161"/>
      <c r="AY92" s="161"/>
    </row>
    <row r="93" spans="1:51" ht="32.25" customHeight="1" thickBot="1" x14ac:dyDescent="0.3">
      <c r="A93" s="156"/>
      <c r="B93" s="157"/>
      <c r="C93" s="157"/>
      <c r="D93" s="157"/>
      <c r="E93" s="157"/>
      <c r="F93" s="158"/>
      <c r="G93" s="405" t="s">
        <v>263</v>
      </c>
      <c r="H93" s="405"/>
      <c r="I93" s="406" t="s">
        <v>391</v>
      </c>
      <c r="J93" s="405"/>
      <c r="K93" s="405"/>
      <c r="L93" s="405"/>
      <c r="M93" s="405"/>
      <c r="N93" s="314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5"/>
      <c r="AT93" s="161"/>
      <c r="AU93" s="161"/>
      <c r="AV93" s="161"/>
      <c r="AW93" s="161"/>
      <c r="AX93" s="161"/>
      <c r="AY93" s="161"/>
    </row>
    <row r="94" spans="1:51" ht="16.5" customHeight="1" x14ac:dyDescent="0.25">
      <c r="A94" s="156"/>
      <c r="B94" s="157"/>
      <c r="C94" s="157"/>
      <c r="D94" s="157"/>
      <c r="E94" s="157"/>
      <c r="F94" s="158"/>
      <c r="H94" s="18" t="s">
        <v>3</v>
      </c>
      <c r="I94" s="18" t="s">
        <v>42</v>
      </c>
      <c r="J94" s="18" t="s">
        <v>43</v>
      </c>
      <c r="K94" s="18" t="s">
        <v>13</v>
      </c>
      <c r="L94" s="18" t="s">
        <v>14</v>
      </c>
      <c r="M94" s="18" t="s">
        <v>12</v>
      </c>
      <c r="N94" s="317"/>
      <c r="O94" s="332">
        <f t="shared" ref="O94:AR94" si="176">SUM(O7:O90)</f>
        <v>0</v>
      </c>
      <c r="P94" s="43">
        <f t="shared" si="176"/>
        <v>0</v>
      </c>
      <c r="Q94" s="44">
        <f t="shared" si="176"/>
        <v>0</v>
      </c>
      <c r="R94" s="45">
        <f t="shared" si="176"/>
        <v>0</v>
      </c>
      <c r="S94" s="46">
        <f t="shared" si="176"/>
        <v>0</v>
      </c>
      <c r="T94" s="333">
        <f t="shared" si="176"/>
        <v>0</v>
      </c>
      <c r="U94" s="332">
        <f t="shared" si="176"/>
        <v>0</v>
      </c>
      <c r="V94" s="43">
        <f t="shared" si="176"/>
        <v>0</v>
      </c>
      <c r="W94" s="44">
        <f t="shared" si="176"/>
        <v>0</v>
      </c>
      <c r="X94" s="45">
        <f t="shared" si="176"/>
        <v>0</v>
      </c>
      <c r="Y94" s="46">
        <f t="shared" si="176"/>
        <v>0</v>
      </c>
      <c r="Z94" s="333">
        <f t="shared" si="176"/>
        <v>0</v>
      </c>
      <c r="AA94" s="47">
        <f t="shared" si="176"/>
        <v>0</v>
      </c>
      <c r="AB94" s="48">
        <f t="shared" si="176"/>
        <v>0</v>
      </c>
      <c r="AC94" s="49">
        <f t="shared" si="176"/>
        <v>0</v>
      </c>
      <c r="AD94" s="50">
        <f t="shared" si="176"/>
        <v>0</v>
      </c>
      <c r="AE94" s="51">
        <f t="shared" si="176"/>
        <v>0</v>
      </c>
      <c r="AF94" s="336">
        <f t="shared" si="176"/>
        <v>0</v>
      </c>
      <c r="AG94" s="47">
        <f t="shared" si="176"/>
        <v>0</v>
      </c>
      <c r="AH94" s="48">
        <f t="shared" si="176"/>
        <v>0</v>
      </c>
      <c r="AI94" s="49">
        <f t="shared" si="176"/>
        <v>0</v>
      </c>
      <c r="AJ94" s="50">
        <f t="shared" si="176"/>
        <v>0</v>
      </c>
      <c r="AK94" s="51">
        <f t="shared" si="176"/>
        <v>0</v>
      </c>
      <c r="AL94" s="336">
        <f t="shared" si="176"/>
        <v>0</v>
      </c>
      <c r="AM94" s="52">
        <f t="shared" si="176"/>
        <v>0</v>
      </c>
      <c r="AN94" s="43">
        <f t="shared" si="176"/>
        <v>0</v>
      </c>
      <c r="AO94" s="44">
        <f t="shared" si="176"/>
        <v>0</v>
      </c>
      <c r="AP94" s="45">
        <f t="shared" si="176"/>
        <v>0</v>
      </c>
      <c r="AQ94" s="46">
        <f t="shared" si="176"/>
        <v>0</v>
      </c>
      <c r="AR94" s="46">
        <f t="shared" si="176"/>
        <v>0</v>
      </c>
      <c r="AS94" s="15"/>
      <c r="AT94" s="161"/>
      <c r="AU94" s="161"/>
      <c r="AV94" s="161"/>
      <c r="AW94" s="161"/>
      <c r="AX94" s="161"/>
      <c r="AY94" s="161"/>
    </row>
    <row r="95" spans="1:51" ht="16.5" hidden="1" customHeight="1" x14ac:dyDescent="0.35">
      <c r="A95" s="156"/>
      <c r="B95" s="157"/>
      <c r="C95" s="157"/>
      <c r="D95" s="157"/>
      <c r="E95" s="157"/>
      <c r="F95" s="158"/>
      <c r="G95" s="363" t="s">
        <v>261</v>
      </c>
      <c r="H95" s="297">
        <f t="shared" ref="H95:M95" si="177">O94+U94</f>
        <v>0</v>
      </c>
      <c r="I95" s="297">
        <f t="shared" si="177"/>
        <v>0</v>
      </c>
      <c r="J95" s="297">
        <f t="shared" si="177"/>
        <v>0</v>
      </c>
      <c r="K95" s="297">
        <f t="shared" si="177"/>
        <v>0</v>
      </c>
      <c r="L95" s="297">
        <f t="shared" si="177"/>
        <v>0</v>
      </c>
      <c r="M95" s="297">
        <f t="shared" si="177"/>
        <v>0</v>
      </c>
      <c r="N95" s="322"/>
      <c r="O95" s="55" t="s">
        <v>3</v>
      </c>
      <c r="P95" s="56" t="s">
        <v>44</v>
      </c>
      <c r="Q95" s="57" t="s">
        <v>45</v>
      </c>
      <c r="R95" s="58" t="s">
        <v>13</v>
      </c>
      <c r="S95" s="56" t="s">
        <v>14</v>
      </c>
      <c r="T95" s="334" t="s">
        <v>12</v>
      </c>
      <c r="U95" s="55" t="s">
        <v>3</v>
      </c>
      <c r="V95" s="56" t="s">
        <v>44</v>
      </c>
      <c r="W95" s="57" t="s">
        <v>45</v>
      </c>
      <c r="X95" s="58" t="s">
        <v>13</v>
      </c>
      <c r="Y95" s="56" t="s">
        <v>14</v>
      </c>
      <c r="Z95" s="334" t="s">
        <v>12</v>
      </c>
      <c r="AA95" s="59" t="s">
        <v>3</v>
      </c>
      <c r="AB95" s="60" t="s">
        <v>44</v>
      </c>
      <c r="AC95" s="61" t="s">
        <v>45</v>
      </c>
      <c r="AD95" s="62" t="s">
        <v>13</v>
      </c>
      <c r="AE95" s="60" t="s">
        <v>14</v>
      </c>
      <c r="AF95" s="337" t="s">
        <v>12</v>
      </c>
      <c r="AG95" s="59" t="s">
        <v>3</v>
      </c>
      <c r="AH95" s="60" t="s">
        <v>44</v>
      </c>
      <c r="AI95" s="61" t="s">
        <v>45</v>
      </c>
      <c r="AJ95" s="62" t="s">
        <v>13</v>
      </c>
      <c r="AK95" s="60" t="s">
        <v>14</v>
      </c>
      <c r="AL95" s="337" t="s">
        <v>12</v>
      </c>
      <c r="AM95" s="55" t="s">
        <v>3</v>
      </c>
      <c r="AN95" s="56" t="s">
        <v>44</v>
      </c>
      <c r="AO95" s="57" t="s">
        <v>45</v>
      </c>
      <c r="AP95" s="58" t="s">
        <v>13</v>
      </c>
      <c r="AQ95" s="56" t="s">
        <v>14</v>
      </c>
      <c r="AR95" s="56" t="s">
        <v>12</v>
      </c>
      <c r="AS95" s="15"/>
      <c r="AT95" s="161"/>
      <c r="AU95" s="161"/>
      <c r="AV95" s="161"/>
      <c r="AW95" s="161"/>
      <c r="AX95" s="161"/>
      <c r="AY95" s="161"/>
    </row>
    <row r="96" spans="1:51" ht="16.5" hidden="1" customHeight="1" thickBot="1" x14ac:dyDescent="0.3">
      <c r="A96" s="156"/>
      <c r="B96" s="157"/>
      <c r="C96" s="157"/>
      <c r="D96" s="157"/>
      <c r="E96" s="157"/>
      <c r="F96" s="158"/>
      <c r="G96" s="296" t="s">
        <v>262</v>
      </c>
      <c r="H96" s="297">
        <f t="shared" ref="H96:M96" si="178">AA94+AG94</f>
        <v>0</v>
      </c>
      <c r="I96" s="297">
        <f t="shared" si="178"/>
        <v>0</v>
      </c>
      <c r="J96" s="297">
        <f t="shared" si="178"/>
        <v>0</v>
      </c>
      <c r="K96" s="297">
        <f t="shared" si="178"/>
        <v>0</v>
      </c>
      <c r="L96" s="297">
        <f t="shared" si="178"/>
        <v>0</v>
      </c>
      <c r="M96" s="297">
        <f t="shared" si="178"/>
        <v>0</v>
      </c>
      <c r="N96" s="322"/>
      <c r="O96" s="63" t="s">
        <v>39</v>
      </c>
      <c r="P96" s="64" t="s">
        <v>39</v>
      </c>
      <c r="Q96" s="65" t="s">
        <v>39</v>
      </c>
      <c r="R96" s="66" t="s">
        <v>39</v>
      </c>
      <c r="S96" s="67" t="s">
        <v>39</v>
      </c>
      <c r="T96" s="335" t="s">
        <v>39</v>
      </c>
      <c r="U96" s="63" t="s">
        <v>39</v>
      </c>
      <c r="V96" s="64" t="s">
        <v>39</v>
      </c>
      <c r="W96" s="65" t="s">
        <v>39</v>
      </c>
      <c r="X96" s="66" t="s">
        <v>39</v>
      </c>
      <c r="Y96" s="67" t="s">
        <v>39</v>
      </c>
      <c r="Z96" s="335" t="s">
        <v>39</v>
      </c>
      <c r="AA96" s="68" t="s">
        <v>39</v>
      </c>
      <c r="AB96" s="69" t="s">
        <v>39</v>
      </c>
      <c r="AC96" s="70" t="s">
        <v>39</v>
      </c>
      <c r="AD96" s="71" t="s">
        <v>39</v>
      </c>
      <c r="AE96" s="72" t="s">
        <v>39</v>
      </c>
      <c r="AF96" s="338" t="s">
        <v>39</v>
      </c>
      <c r="AG96" s="68" t="s">
        <v>39</v>
      </c>
      <c r="AH96" s="69" t="s">
        <v>39</v>
      </c>
      <c r="AI96" s="70" t="s">
        <v>39</v>
      </c>
      <c r="AJ96" s="71" t="s">
        <v>39</v>
      </c>
      <c r="AK96" s="72" t="s">
        <v>39</v>
      </c>
      <c r="AL96" s="338" t="s">
        <v>39</v>
      </c>
      <c r="AM96" s="63" t="s">
        <v>39</v>
      </c>
      <c r="AN96" s="64" t="s">
        <v>39</v>
      </c>
      <c r="AO96" s="65" t="s">
        <v>39</v>
      </c>
      <c r="AP96" s="66" t="s">
        <v>39</v>
      </c>
      <c r="AQ96" s="67" t="s">
        <v>39</v>
      </c>
      <c r="AR96" s="67" t="s">
        <v>39</v>
      </c>
      <c r="AS96" s="15"/>
      <c r="AT96" s="161"/>
      <c r="AU96" s="161"/>
      <c r="AV96" s="161"/>
      <c r="AW96" s="161"/>
      <c r="AX96" s="161"/>
      <c r="AY96" s="161"/>
    </row>
    <row r="97" spans="1:51" ht="16.5" customHeight="1" x14ac:dyDescent="0.25">
      <c r="A97" s="156"/>
      <c r="B97" s="157"/>
      <c r="C97" s="157"/>
      <c r="D97" s="157"/>
      <c r="E97" s="157"/>
      <c r="F97" s="158"/>
      <c r="G97" s="298" t="s">
        <v>319</v>
      </c>
      <c r="H97" s="299">
        <f t="shared" ref="H97:M97" si="179">H95+H96</f>
        <v>0</v>
      </c>
      <c r="I97" s="409">
        <f t="shared" si="179"/>
        <v>0</v>
      </c>
      <c r="J97" s="299">
        <f t="shared" si="179"/>
        <v>0</v>
      </c>
      <c r="K97" s="299">
        <f t="shared" si="179"/>
        <v>0</v>
      </c>
      <c r="L97" s="299">
        <f t="shared" si="179"/>
        <v>0</v>
      </c>
      <c r="M97" s="299">
        <f t="shared" si="179"/>
        <v>0</v>
      </c>
      <c r="N97" s="323"/>
      <c r="O97" s="73" t="s">
        <v>243</v>
      </c>
      <c r="P97" s="74">
        <v>0.436</v>
      </c>
      <c r="Q97" s="74">
        <v>0.83</v>
      </c>
      <c r="R97" s="74">
        <v>0.60299999999999998</v>
      </c>
      <c r="S97" s="74">
        <v>0.71499999999999997</v>
      </c>
      <c r="T97" s="15"/>
      <c r="U97" s="73" t="s">
        <v>243</v>
      </c>
      <c r="V97" s="74">
        <v>0.436</v>
      </c>
      <c r="W97" s="74">
        <v>0.83</v>
      </c>
      <c r="X97" s="74">
        <v>0.60299999999999998</v>
      </c>
      <c r="Y97" s="74">
        <v>0.71499999999999997</v>
      </c>
      <c r="Z97" s="15"/>
      <c r="AA97" s="73" t="s">
        <v>243</v>
      </c>
      <c r="AB97" s="74">
        <v>0.436</v>
      </c>
      <c r="AC97" s="74">
        <v>0.83</v>
      </c>
      <c r="AD97" s="74">
        <v>0.60299999999999998</v>
      </c>
      <c r="AE97" s="74">
        <v>0.71499999999999997</v>
      </c>
      <c r="AF97" s="15"/>
      <c r="AG97" s="73" t="s">
        <v>243</v>
      </c>
      <c r="AH97" s="74">
        <v>0.436</v>
      </c>
      <c r="AI97" s="74">
        <v>0.83</v>
      </c>
      <c r="AJ97" s="74">
        <v>0.60299999999999998</v>
      </c>
      <c r="AK97" s="74">
        <v>0.71499999999999997</v>
      </c>
      <c r="AL97" s="15"/>
      <c r="AM97" s="73" t="s">
        <v>243</v>
      </c>
      <c r="AN97" s="74">
        <v>0.436</v>
      </c>
      <c r="AO97" s="74">
        <v>0.83</v>
      </c>
      <c r="AP97" s="74">
        <v>0.60299999999999998</v>
      </c>
      <c r="AQ97" s="74">
        <v>0.71499999999999997</v>
      </c>
      <c r="AR97" s="75"/>
      <c r="AS97" s="15"/>
      <c r="AT97" s="161"/>
      <c r="AU97" s="161"/>
      <c r="AV97" s="161"/>
      <c r="AW97" s="161"/>
      <c r="AX97" s="161"/>
      <c r="AY97" s="161"/>
    </row>
    <row r="98" spans="1:51" ht="16.5" hidden="1" customHeight="1" x14ac:dyDescent="0.25">
      <c r="A98" s="156"/>
      <c r="B98" s="157"/>
      <c r="C98" s="157"/>
      <c r="D98" s="157"/>
      <c r="E98" s="157"/>
      <c r="F98" s="158"/>
      <c r="G98" s="178"/>
      <c r="H98" s="178"/>
      <c r="I98" s="586" t="s">
        <v>307</v>
      </c>
      <c r="J98" s="586"/>
      <c r="K98" s="586"/>
      <c r="L98" s="586"/>
      <c r="M98" s="178"/>
      <c r="N98" s="169"/>
      <c r="O98" s="52">
        <f>O94</f>
        <v>0</v>
      </c>
      <c r="P98" s="43">
        <f>P94*P97</f>
        <v>0</v>
      </c>
      <c r="Q98" s="44">
        <f>Q94*Q97</f>
        <v>0</v>
      </c>
      <c r="R98" s="45">
        <f>R94*R97</f>
        <v>0</v>
      </c>
      <c r="S98" s="46">
        <f>S94*S97</f>
        <v>0</v>
      </c>
      <c r="T98" s="46">
        <f>T94</f>
        <v>0</v>
      </c>
      <c r="U98" s="52">
        <f>U94</f>
        <v>0</v>
      </c>
      <c r="V98" s="43">
        <f>V94*V97</f>
        <v>0</v>
      </c>
      <c r="W98" s="44">
        <f>W94*W97</f>
        <v>0</v>
      </c>
      <c r="X98" s="45">
        <f>X94*X97</f>
        <v>0</v>
      </c>
      <c r="Y98" s="46">
        <f>Y94*Y97</f>
        <v>0</v>
      </c>
      <c r="Z98" s="46">
        <f>Z94</f>
        <v>0</v>
      </c>
      <c r="AA98" s="47">
        <f>AA94</f>
        <v>0</v>
      </c>
      <c r="AB98" s="48">
        <f>AB94*AB97</f>
        <v>0</v>
      </c>
      <c r="AC98" s="49">
        <f>AC94*AC97</f>
        <v>0</v>
      </c>
      <c r="AD98" s="50">
        <f>AD94*AD97</f>
        <v>0</v>
      </c>
      <c r="AE98" s="51">
        <f>AE94*AE97</f>
        <v>0</v>
      </c>
      <c r="AF98" s="51">
        <f>AF94</f>
        <v>0</v>
      </c>
      <c r="AG98" s="47">
        <f>AG94</f>
        <v>0</v>
      </c>
      <c r="AH98" s="48">
        <f>AH94*AH97</f>
        <v>0</v>
      </c>
      <c r="AI98" s="49">
        <f>AI94*AI97</f>
        <v>0</v>
      </c>
      <c r="AJ98" s="50">
        <f>AJ94*AJ97</f>
        <v>0</v>
      </c>
      <c r="AK98" s="51">
        <f>AK94*AK97</f>
        <v>0</v>
      </c>
      <c r="AL98" s="51">
        <f>AL94</f>
        <v>0</v>
      </c>
      <c r="AM98" s="52">
        <f>AM94</f>
        <v>0</v>
      </c>
      <c r="AN98" s="43">
        <f>AN94*AN97</f>
        <v>0</v>
      </c>
      <c r="AO98" s="44">
        <f>AO94*AO97</f>
        <v>0</v>
      </c>
      <c r="AP98" s="45">
        <f>AP94*AP97</f>
        <v>0</v>
      </c>
      <c r="AQ98" s="46">
        <f>AQ94*AQ97</f>
        <v>0</v>
      </c>
      <c r="AR98" s="46">
        <f>AR94</f>
        <v>0</v>
      </c>
      <c r="AS98" s="15"/>
      <c r="AT98" s="161"/>
      <c r="AU98" s="161"/>
      <c r="AV98" s="161"/>
      <c r="AW98" s="161"/>
      <c r="AX98" s="161"/>
      <c r="AY98" s="161"/>
    </row>
    <row r="99" spans="1:51" ht="16.5" hidden="1" customHeight="1" x14ac:dyDescent="0.35">
      <c r="A99" s="156"/>
      <c r="B99" s="157"/>
      <c r="C99" s="157"/>
      <c r="D99" s="157"/>
      <c r="E99" s="157"/>
      <c r="F99" s="158"/>
      <c r="G99" s="169"/>
      <c r="H99" s="179" t="s">
        <v>243</v>
      </c>
      <c r="I99" s="302">
        <v>0.436</v>
      </c>
      <c r="J99" s="302">
        <v>0.83</v>
      </c>
      <c r="K99" s="302">
        <v>0.60299999999999998</v>
      </c>
      <c r="L99" s="302">
        <v>0.71499999999999997</v>
      </c>
      <c r="M99" s="169"/>
      <c r="N99" s="169"/>
      <c r="O99" s="76" t="s">
        <v>3</v>
      </c>
      <c r="P99" s="77" t="s">
        <v>79</v>
      </c>
      <c r="Q99" s="78" t="s">
        <v>80</v>
      </c>
      <c r="R99" s="79" t="s">
        <v>241</v>
      </c>
      <c r="S99" s="77" t="s">
        <v>242</v>
      </c>
      <c r="T99" s="77" t="s">
        <v>12</v>
      </c>
      <c r="U99" s="76" t="s">
        <v>3</v>
      </c>
      <c r="V99" s="77" t="s">
        <v>79</v>
      </c>
      <c r="W99" s="78" t="s">
        <v>80</v>
      </c>
      <c r="X99" s="79" t="s">
        <v>241</v>
      </c>
      <c r="Y99" s="77" t="s">
        <v>242</v>
      </c>
      <c r="Z99" s="77" t="s">
        <v>12</v>
      </c>
      <c r="AA99" s="80" t="s">
        <v>3</v>
      </c>
      <c r="AB99" s="81" t="s">
        <v>79</v>
      </c>
      <c r="AC99" s="82" t="s">
        <v>80</v>
      </c>
      <c r="AD99" s="83" t="s">
        <v>241</v>
      </c>
      <c r="AE99" s="81" t="s">
        <v>242</v>
      </c>
      <c r="AF99" s="81" t="s">
        <v>12</v>
      </c>
      <c r="AG99" s="80" t="s">
        <v>3</v>
      </c>
      <c r="AH99" s="81" t="s">
        <v>79</v>
      </c>
      <c r="AI99" s="82" t="s">
        <v>80</v>
      </c>
      <c r="AJ99" s="83" t="s">
        <v>241</v>
      </c>
      <c r="AK99" s="81" t="s">
        <v>242</v>
      </c>
      <c r="AL99" s="81" t="s">
        <v>12</v>
      </c>
      <c r="AM99" s="76" t="s">
        <v>3</v>
      </c>
      <c r="AN99" s="77" t="s">
        <v>79</v>
      </c>
      <c r="AO99" s="78" t="s">
        <v>80</v>
      </c>
      <c r="AP99" s="79" t="s">
        <v>241</v>
      </c>
      <c r="AQ99" s="77" t="s">
        <v>242</v>
      </c>
      <c r="AR99" s="77" t="s">
        <v>12</v>
      </c>
      <c r="AS99" s="15"/>
      <c r="AT99" s="161"/>
      <c r="AU99" s="161"/>
      <c r="AV99" s="161"/>
      <c r="AW99" s="161"/>
      <c r="AX99" s="161"/>
      <c r="AY99" s="161"/>
    </row>
    <row r="100" spans="1:51" ht="16.5" hidden="1" customHeight="1" thickBot="1" x14ac:dyDescent="0.3">
      <c r="A100" s="156"/>
      <c r="B100" s="157"/>
      <c r="C100" s="157"/>
      <c r="D100" s="157"/>
      <c r="E100" s="157"/>
      <c r="F100" s="158"/>
      <c r="H100" s="18" t="s">
        <v>3</v>
      </c>
      <c r="I100" s="168" t="s">
        <v>79</v>
      </c>
      <c r="J100" s="168" t="s">
        <v>80</v>
      </c>
      <c r="K100" s="168" t="s">
        <v>241</v>
      </c>
      <c r="L100" s="168" t="s">
        <v>242</v>
      </c>
      <c r="M100" s="18" t="s">
        <v>12</v>
      </c>
      <c r="N100" s="317"/>
      <c r="O100" s="63" t="s">
        <v>39</v>
      </c>
      <c r="P100" s="64" t="s">
        <v>39</v>
      </c>
      <c r="Q100" s="65" t="s">
        <v>39</v>
      </c>
      <c r="R100" s="66" t="s">
        <v>39</v>
      </c>
      <c r="S100" s="67" t="s">
        <v>39</v>
      </c>
      <c r="T100" s="67" t="s">
        <v>39</v>
      </c>
      <c r="U100" s="63" t="s">
        <v>39</v>
      </c>
      <c r="V100" s="64" t="s">
        <v>39</v>
      </c>
      <c r="W100" s="65" t="s">
        <v>39</v>
      </c>
      <c r="X100" s="66" t="s">
        <v>39</v>
      </c>
      <c r="Y100" s="67" t="s">
        <v>39</v>
      </c>
      <c r="Z100" s="67" t="s">
        <v>39</v>
      </c>
      <c r="AA100" s="68" t="s">
        <v>39</v>
      </c>
      <c r="AB100" s="69" t="s">
        <v>39</v>
      </c>
      <c r="AC100" s="70" t="s">
        <v>39</v>
      </c>
      <c r="AD100" s="71" t="s">
        <v>39</v>
      </c>
      <c r="AE100" s="72" t="s">
        <v>39</v>
      </c>
      <c r="AF100" s="72" t="s">
        <v>39</v>
      </c>
      <c r="AG100" s="68" t="s">
        <v>39</v>
      </c>
      <c r="AH100" s="69" t="s">
        <v>39</v>
      </c>
      <c r="AI100" s="70" t="s">
        <v>39</v>
      </c>
      <c r="AJ100" s="71" t="s">
        <v>39</v>
      </c>
      <c r="AK100" s="72" t="s">
        <v>39</v>
      </c>
      <c r="AL100" s="72" t="s">
        <v>39</v>
      </c>
      <c r="AM100" s="63" t="s">
        <v>39</v>
      </c>
      <c r="AN100" s="64" t="s">
        <v>39</v>
      </c>
      <c r="AO100" s="65" t="s">
        <v>39</v>
      </c>
      <c r="AP100" s="66" t="s">
        <v>39</v>
      </c>
      <c r="AQ100" s="67" t="s">
        <v>39</v>
      </c>
      <c r="AR100" s="67" t="s">
        <v>39</v>
      </c>
      <c r="AS100" s="15"/>
      <c r="AT100" s="161"/>
      <c r="AU100" s="161"/>
      <c r="AV100" s="161"/>
      <c r="AW100" s="161"/>
      <c r="AX100" s="161"/>
      <c r="AY100" s="161"/>
    </row>
    <row r="101" spans="1:51" ht="16.5" hidden="1" customHeight="1" x14ac:dyDescent="0.25">
      <c r="A101" s="87"/>
      <c r="B101" s="163"/>
      <c r="C101" s="163"/>
      <c r="D101" s="163"/>
      <c r="E101" s="163"/>
      <c r="F101" s="162"/>
      <c r="G101" s="296" t="s">
        <v>261</v>
      </c>
      <c r="H101" s="297">
        <f>H95</f>
        <v>0</v>
      </c>
      <c r="I101" s="297">
        <f>I95*I$99</f>
        <v>0</v>
      </c>
      <c r="J101" s="297">
        <f>J95*J$99</f>
        <v>0</v>
      </c>
      <c r="K101" s="297">
        <f>K95*K$99</f>
        <v>0</v>
      </c>
      <c r="L101" s="297">
        <f>L95*L$99</f>
        <v>0</v>
      </c>
      <c r="M101" s="297">
        <f>M95</f>
        <v>0</v>
      </c>
      <c r="N101" s="322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5"/>
      <c r="AT101" s="161"/>
      <c r="AU101" s="161"/>
      <c r="AV101" s="161"/>
      <c r="AW101" s="161"/>
      <c r="AX101" s="161"/>
      <c r="AY101" s="161"/>
    </row>
    <row r="102" spans="1:51" ht="16.5" hidden="1" customHeight="1" x14ac:dyDescent="0.25">
      <c r="A102" s="87"/>
      <c r="B102" s="163"/>
      <c r="C102" s="163"/>
      <c r="D102" s="163"/>
      <c r="E102" s="163"/>
      <c r="F102" s="162"/>
      <c r="G102" s="296" t="s">
        <v>262</v>
      </c>
      <c r="H102" s="297">
        <f>H96</f>
        <v>0</v>
      </c>
      <c r="I102" s="297">
        <f t="shared" ref="I102:L103" si="180">I96*I$99</f>
        <v>0</v>
      </c>
      <c r="J102" s="297">
        <f t="shared" si="180"/>
        <v>0</v>
      </c>
      <c r="K102" s="297">
        <f t="shared" si="180"/>
        <v>0</v>
      </c>
      <c r="L102" s="297">
        <f t="shared" si="180"/>
        <v>0</v>
      </c>
      <c r="M102" s="297">
        <f>M96</f>
        <v>0</v>
      </c>
      <c r="N102" s="322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5"/>
      <c r="AT102" s="161"/>
      <c r="AU102" s="161"/>
      <c r="AV102" s="161"/>
      <c r="AW102" s="161"/>
      <c r="AX102" s="161"/>
      <c r="AY102" s="161"/>
    </row>
    <row r="103" spans="1:51" ht="16.5" hidden="1" customHeight="1" x14ac:dyDescent="0.25">
      <c r="A103" s="87"/>
      <c r="B103" s="163"/>
      <c r="C103" s="163"/>
      <c r="D103" s="163"/>
      <c r="E103" s="163"/>
      <c r="F103" s="162"/>
      <c r="G103" s="298" t="s">
        <v>319</v>
      </c>
      <c r="H103" s="299">
        <f>H97</f>
        <v>0</v>
      </c>
      <c r="I103" s="299">
        <f t="shared" si="180"/>
        <v>0</v>
      </c>
      <c r="J103" s="299">
        <f t="shared" si="180"/>
        <v>0</v>
      </c>
      <c r="K103" s="299">
        <f t="shared" si="180"/>
        <v>0</v>
      </c>
      <c r="L103" s="299">
        <f t="shared" si="180"/>
        <v>0</v>
      </c>
      <c r="M103" s="299">
        <f>M97</f>
        <v>0</v>
      </c>
      <c r="N103" s="323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5"/>
      <c r="AT103" s="161"/>
      <c r="AU103" s="161"/>
      <c r="AV103" s="161"/>
      <c r="AW103" s="161"/>
      <c r="AX103" s="161"/>
      <c r="AY103" s="161"/>
    </row>
    <row r="104" spans="1:51" ht="24" hidden="1" customHeight="1" x14ac:dyDescent="0.25">
      <c r="A104" s="87"/>
      <c r="B104" s="163"/>
      <c r="C104" s="163"/>
      <c r="D104" s="163"/>
      <c r="E104" s="163"/>
      <c r="F104" s="162"/>
      <c r="G104" s="584" t="s">
        <v>320</v>
      </c>
      <c r="H104" s="585"/>
      <c r="I104" s="585"/>
      <c r="J104" s="585"/>
      <c r="K104" s="585"/>
      <c r="L104" s="585"/>
      <c r="M104" s="585"/>
      <c r="N104" s="314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5"/>
      <c r="AT104" s="161"/>
      <c r="AU104" s="161"/>
      <c r="AV104" s="161"/>
      <c r="AW104" s="161"/>
      <c r="AX104" s="161"/>
      <c r="AY104" s="161"/>
    </row>
    <row r="105" spans="1:51" ht="16.5" hidden="1" customHeight="1" x14ac:dyDescent="0.25">
      <c r="A105" s="87"/>
      <c r="B105" s="163"/>
      <c r="C105" s="163"/>
      <c r="D105" s="163"/>
      <c r="E105" s="163"/>
      <c r="F105" s="162"/>
      <c r="H105" s="18" t="s">
        <v>3</v>
      </c>
      <c r="I105" s="168" t="s">
        <v>79</v>
      </c>
      <c r="J105" s="168" t="s">
        <v>80</v>
      </c>
      <c r="K105" s="168" t="s">
        <v>241</v>
      </c>
      <c r="L105" s="168" t="s">
        <v>242</v>
      </c>
      <c r="M105" s="18" t="s">
        <v>12</v>
      </c>
      <c r="N105" s="317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5"/>
      <c r="AT105" s="161"/>
      <c r="AU105" s="161"/>
      <c r="AV105" s="161"/>
      <c r="AW105" s="161"/>
      <c r="AX105" s="161"/>
      <c r="AY105" s="161"/>
    </row>
    <row r="106" spans="1:51" ht="16.5" hidden="1" customHeight="1" x14ac:dyDescent="0.25">
      <c r="A106" s="87"/>
      <c r="B106" s="163"/>
      <c r="C106" s="163"/>
      <c r="D106" s="163"/>
      <c r="E106" s="163"/>
      <c r="F106" s="162"/>
      <c r="G106" s="294" t="s">
        <v>318</v>
      </c>
      <c r="H106" s="300" t="e">
        <f>IF(#REF!=0,0,H101/#REF!*1000)</f>
        <v>#REF!</v>
      </c>
      <c r="I106" s="300" t="e">
        <f>IF(#REF!=0,0,I101/#REF!*1000)</f>
        <v>#REF!</v>
      </c>
      <c r="J106" s="300" t="e">
        <f>IF(#REF!=0,0,J101/#REF!*1000)</f>
        <v>#REF!</v>
      </c>
      <c r="K106" s="300" t="e">
        <f>IF(#REF!=0,0,K101/#REF!*1000)</f>
        <v>#REF!</v>
      </c>
      <c r="L106" s="300" t="e">
        <f>IF(#REF!=0,0,L101/#REF!*1000)</f>
        <v>#REF!</v>
      </c>
      <c r="M106" s="300" t="e">
        <f>IF(#REF!=0,0,M101/#REF!*1000)</f>
        <v>#REF!</v>
      </c>
      <c r="N106" s="324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5"/>
      <c r="AT106" s="161"/>
      <c r="AU106" s="161"/>
      <c r="AV106" s="161"/>
      <c r="AW106" s="161"/>
      <c r="AX106" s="161"/>
      <c r="AY106" s="161"/>
    </row>
    <row r="107" spans="1:51" ht="16.5" hidden="1" customHeight="1" x14ac:dyDescent="0.25">
      <c r="A107" s="87"/>
      <c r="B107" s="163"/>
      <c r="C107" s="163"/>
      <c r="D107" s="163"/>
      <c r="E107" s="163"/>
      <c r="F107" s="162"/>
      <c r="G107" s="296" t="s">
        <v>262</v>
      </c>
      <c r="H107" s="300" t="e">
        <f>IF('Plodiny 2024'!#REF!+'Plodiny 2024'!#REF!=0,0,H102/('Plodiny 2024'!#REF!+'Plodiny 2024'!#REF!)*1000)</f>
        <v>#REF!</v>
      </c>
      <c r="I107" s="300" t="e">
        <f>IF('Plodiny 2024'!#REF!+'Plodiny 2024'!#REF!=0,0,I102/('Plodiny 2024'!#REF!+'Plodiny 2024'!#REF!)*1000)</f>
        <v>#REF!</v>
      </c>
      <c r="J107" s="300" t="e">
        <f>IF('Plodiny 2024'!#REF!+'Plodiny 2024'!#REF!=0,0,J102/('Plodiny 2024'!#REF!+'Plodiny 2024'!#REF!)*1000)</f>
        <v>#REF!</v>
      </c>
      <c r="K107" s="300" t="e">
        <f>IF('Plodiny 2024'!#REF!+'Plodiny 2024'!#REF!=0,0,K102/('Plodiny 2024'!#REF!+'Plodiny 2024'!#REF!)*1000)</f>
        <v>#REF!</v>
      </c>
      <c r="L107" s="300" t="e">
        <f>IF('Plodiny 2024'!#REF!+'Plodiny 2024'!#REF!=0,0,L102/('Plodiny 2024'!#REF!+'Plodiny 2024'!#REF!)*1000)</f>
        <v>#REF!</v>
      </c>
      <c r="M107" s="300" t="e">
        <f>IF('Plodiny 2024'!#REF!+'Plodiny 2024'!#REF!=0,0,M102/('Plodiny 2024'!#REF!+'Plodiny 2024'!#REF!)*1000)</f>
        <v>#REF!</v>
      </c>
      <c r="N107" s="324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5"/>
      <c r="AT107" s="161"/>
      <c r="AU107" s="161"/>
      <c r="AV107" s="161"/>
      <c r="AW107" s="161"/>
      <c r="AX107" s="161"/>
      <c r="AY107" s="161"/>
    </row>
    <row r="108" spans="1:51" ht="16.5" hidden="1" customHeight="1" x14ac:dyDescent="0.25">
      <c r="A108" s="87"/>
      <c r="B108" s="163"/>
      <c r="C108" s="163"/>
      <c r="D108" s="163"/>
      <c r="E108" s="163"/>
      <c r="F108" s="162"/>
      <c r="G108" s="298" t="s">
        <v>264</v>
      </c>
      <c r="H108" s="301">
        <f>IF('Plodiny 2024'!$D3=0,0,H103/'Plodiny 2024'!$D3*1000)</f>
        <v>0</v>
      </c>
      <c r="I108" s="301">
        <f>IF('Plodiny 2024'!$D3=0,0,I103/'Plodiny 2024'!$D3*1000)</f>
        <v>0</v>
      </c>
      <c r="J108" s="301">
        <f>IF('Plodiny 2024'!$D3=0,0,J103/'Plodiny 2024'!$D3*1000)</f>
        <v>0</v>
      </c>
      <c r="K108" s="301">
        <f>IF('Plodiny 2024'!$D3=0,0,K103/'Plodiny 2024'!$D3*1000)</f>
        <v>0</v>
      </c>
      <c r="L108" s="301">
        <f>IF('Plodiny 2024'!$D3=0,0,L103/'Plodiny 2024'!$D3*1000)</f>
        <v>0</v>
      </c>
      <c r="M108" s="301">
        <f>IF('Plodiny 2024'!$D3=0,0,M103/'Plodiny 2024'!$D3*1000)</f>
        <v>0</v>
      </c>
      <c r="N108" s="325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5"/>
      <c r="AT108" s="161"/>
      <c r="AU108" s="161"/>
      <c r="AV108" s="161"/>
      <c r="AW108" s="161"/>
      <c r="AX108" s="161"/>
      <c r="AY108" s="161"/>
    </row>
    <row r="109" spans="1:51" ht="16.5" customHeight="1" x14ac:dyDescent="0.25">
      <c r="A109" s="87"/>
      <c r="B109" s="163"/>
      <c r="C109" s="163"/>
      <c r="D109" s="163"/>
      <c r="E109" s="163"/>
      <c r="F109" s="162"/>
      <c r="G109" s="166"/>
      <c r="H109" s="159"/>
      <c r="I109" s="159"/>
      <c r="J109" s="159"/>
      <c r="K109" s="159"/>
      <c r="L109" s="159"/>
      <c r="M109" s="159"/>
      <c r="N109" s="159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5"/>
      <c r="AT109" s="161"/>
      <c r="AU109" s="161"/>
      <c r="AV109" s="161"/>
      <c r="AW109" s="161"/>
      <c r="AX109" s="161"/>
      <c r="AY109" s="161"/>
    </row>
    <row r="110" spans="1:51" ht="16.5" customHeight="1" x14ac:dyDescent="0.25">
      <c r="A110" s="87"/>
      <c r="B110" s="163"/>
      <c r="C110" s="163"/>
      <c r="D110" s="163"/>
      <c r="E110" s="163"/>
      <c r="F110" s="162"/>
      <c r="G110" s="166"/>
      <c r="H110" s="159"/>
      <c r="I110" s="159"/>
      <c r="J110" s="159"/>
      <c r="K110" s="159"/>
      <c r="L110" s="159"/>
      <c r="M110" s="159"/>
      <c r="N110" s="159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5"/>
      <c r="AT110" s="161"/>
      <c r="AU110" s="161"/>
      <c r="AV110" s="161"/>
      <c r="AW110" s="161"/>
      <c r="AX110" s="161"/>
      <c r="AY110" s="161"/>
    </row>
    <row r="111" spans="1:51" ht="16.5" customHeight="1" x14ac:dyDescent="0.25">
      <c r="A111" s="87"/>
      <c r="B111" s="163"/>
      <c r="C111" s="163"/>
      <c r="D111" s="163"/>
      <c r="E111" s="163"/>
      <c r="F111" s="162"/>
      <c r="G111" s="162"/>
      <c r="H111" s="159"/>
      <c r="I111" s="159"/>
      <c r="J111" s="159"/>
      <c r="K111" s="159"/>
      <c r="L111" s="159"/>
      <c r="M111" s="159"/>
      <c r="N111" s="159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5"/>
      <c r="AT111" s="161"/>
      <c r="AU111" s="161"/>
      <c r="AV111" s="161"/>
      <c r="AW111" s="161"/>
      <c r="AX111" s="161"/>
      <c r="AY111" s="161"/>
    </row>
    <row r="112" spans="1:51" ht="15.75" x14ac:dyDescent="0.25">
      <c r="A112" s="307"/>
      <c r="B112" s="308"/>
      <c r="C112" s="308"/>
      <c r="D112" s="308"/>
      <c r="E112" s="308"/>
      <c r="F112" s="308"/>
      <c r="G112" s="309"/>
      <c r="H112" s="310"/>
      <c r="I112" s="310"/>
      <c r="J112" s="310"/>
      <c r="K112" s="310"/>
      <c r="L112" s="310"/>
      <c r="M112" s="310"/>
      <c r="N112" s="310"/>
      <c r="AS112" s="15"/>
      <c r="AT112" s="161">
        <f t="shared" ref="AT112:AY112" si="181">O94+AA94+U94+AG94-AM94</f>
        <v>0</v>
      </c>
      <c r="AU112" s="161">
        <f t="shared" si="181"/>
        <v>0</v>
      </c>
      <c r="AV112" s="161">
        <f t="shared" si="181"/>
        <v>0</v>
      </c>
      <c r="AW112" s="161">
        <f t="shared" si="181"/>
        <v>0</v>
      </c>
      <c r="AX112" s="161">
        <f t="shared" si="181"/>
        <v>0</v>
      </c>
      <c r="AY112" s="161">
        <f t="shared" si="181"/>
        <v>0</v>
      </c>
    </row>
    <row r="113" spans="1:51" ht="15.75" x14ac:dyDescent="0.25">
      <c r="A113" s="53"/>
      <c r="B113" s="53"/>
      <c r="C113" s="53"/>
      <c r="D113" s="53"/>
      <c r="E113" s="53"/>
      <c r="F113" s="53"/>
      <c r="G113" s="53"/>
      <c r="H113" s="54"/>
      <c r="I113" s="54"/>
      <c r="J113" s="54"/>
      <c r="K113" s="54"/>
      <c r="L113" s="54"/>
      <c r="M113" s="54"/>
      <c r="N113" s="54"/>
      <c r="AS113" s="15"/>
      <c r="AT113" s="15"/>
      <c r="AU113" s="15"/>
      <c r="AV113" s="15"/>
      <c r="AW113" s="15"/>
      <c r="AX113" s="15"/>
      <c r="AY113" s="15"/>
    </row>
    <row r="114" spans="1:51" ht="15.75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AS114" s="15"/>
      <c r="AT114" s="15"/>
      <c r="AU114" s="15"/>
      <c r="AV114" s="15"/>
      <c r="AW114" s="15"/>
      <c r="AX114" s="15"/>
      <c r="AY114" s="15"/>
    </row>
    <row r="115" spans="1:51" ht="1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AS115" s="15"/>
      <c r="AT115" s="15"/>
      <c r="AU115" s="15"/>
      <c r="AV115" s="15"/>
      <c r="AW115" s="15"/>
      <c r="AX115" s="15"/>
      <c r="AY115" s="15"/>
    </row>
    <row r="116" spans="1:51" ht="15.75" x14ac:dyDescent="0.25">
      <c r="A116" s="307"/>
      <c r="B116" s="308"/>
      <c r="C116" s="308"/>
      <c r="D116" s="308"/>
      <c r="E116" s="308"/>
      <c r="F116" s="308"/>
      <c r="G116" s="309"/>
      <c r="H116" s="310"/>
      <c r="I116" s="310"/>
      <c r="J116" s="310"/>
      <c r="K116" s="310"/>
      <c r="L116" s="310"/>
      <c r="M116" s="310"/>
      <c r="N116" s="310"/>
      <c r="AS116" s="15"/>
      <c r="AT116" s="161">
        <f t="shared" ref="AT116:AY116" si="182">O98+AA98+U98+AG98-AM98</f>
        <v>0</v>
      </c>
      <c r="AU116" s="161">
        <f t="shared" si="182"/>
        <v>0</v>
      </c>
      <c r="AV116" s="161">
        <f t="shared" si="182"/>
        <v>0</v>
      </c>
      <c r="AW116" s="161">
        <f t="shared" si="182"/>
        <v>0</v>
      </c>
      <c r="AX116" s="161">
        <f t="shared" si="182"/>
        <v>0</v>
      </c>
      <c r="AY116" s="161">
        <f t="shared" si="182"/>
        <v>0</v>
      </c>
    </row>
    <row r="117" spans="1:51" ht="15.75" x14ac:dyDescent="0.25">
      <c r="A117" s="53"/>
      <c r="B117" s="53"/>
      <c r="C117" s="53"/>
      <c r="D117" s="53"/>
      <c r="E117" s="53"/>
      <c r="F117" s="53"/>
      <c r="G117" s="53"/>
      <c r="H117" s="54"/>
      <c r="I117" s="54"/>
      <c r="J117" s="54"/>
      <c r="K117" s="54"/>
      <c r="L117" s="54"/>
      <c r="M117" s="54"/>
      <c r="N117" s="54"/>
      <c r="AS117" s="15"/>
      <c r="AT117" s="15"/>
      <c r="AU117" s="15"/>
      <c r="AV117" s="15"/>
      <c r="AW117" s="15"/>
      <c r="AX117" s="15"/>
      <c r="AY117" s="15"/>
    </row>
    <row r="118" spans="1:51" ht="15.75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AS118" s="15"/>
      <c r="AT118" s="15"/>
      <c r="AU118" s="15"/>
      <c r="AV118" s="15"/>
      <c r="AW118" s="15"/>
      <c r="AX118" s="15"/>
      <c r="AY118" s="15"/>
    </row>
    <row r="119" spans="1:5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75"/>
      <c r="AN119" s="75"/>
      <c r="AO119" s="75"/>
      <c r="AP119" s="75"/>
      <c r="AQ119" s="75"/>
      <c r="AR119" s="75"/>
      <c r="AS119" s="15"/>
      <c r="AT119" s="15"/>
      <c r="AU119" s="15"/>
      <c r="AV119" s="15"/>
      <c r="AW119" s="15"/>
      <c r="AX119" s="15"/>
      <c r="AY119" s="15"/>
    </row>
    <row r="120" spans="1:5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75"/>
      <c r="AN120" s="75"/>
      <c r="AO120" s="75"/>
      <c r="AP120" s="75"/>
      <c r="AQ120" s="75"/>
      <c r="AR120" s="75"/>
      <c r="AS120" s="15"/>
      <c r="AT120" s="15"/>
      <c r="AU120" s="15"/>
      <c r="AV120" s="15"/>
      <c r="AW120" s="15"/>
      <c r="AX120" s="15"/>
      <c r="AY120" s="15"/>
    </row>
    <row r="121" spans="1:5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75"/>
      <c r="AN121" s="75"/>
      <c r="AO121" s="75"/>
      <c r="AP121" s="75"/>
      <c r="AQ121" s="75"/>
      <c r="AR121" s="75"/>
      <c r="AS121" s="15"/>
      <c r="AT121" s="15"/>
      <c r="AU121" s="15"/>
      <c r="AV121" s="15"/>
      <c r="AW121" s="15"/>
      <c r="AX121" s="15"/>
      <c r="AY121" s="15"/>
    </row>
    <row r="122" spans="1:5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75"/>
      <c r="AN122" s="75"/>
      <c r="AO122" s="75"/>
      <c r="AP122" s="75"/>
      <c r="AQ122" s="75"/>
      <c r="AR122" s="75"/>
      <c r="AS122" s="15"/>
      <c r="AT122" s="15"/>
      <c r="AU122" s="15"/>
      <c r="AV122" s="15"/>
      <c r="AW122" s="15"/>
      <c r="AX122" s="15"/>
      <c r="AY122" s="15"/>
    </row>
    <row r="123" spans="1:5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75"/>
      <c r="AN123" s="75"/>
      <c r="AO123" s="75"/>
      <c r="AP123" s="75"/>
      <c r="AQ123" s="75"/>
      <c r="AR123" s="75"/>
      <c r="AS123" s="15"/>
      <c r="AT123" s="15"/>
      <c r="AU123" s="15"/>
      <c r="AV123" s="15"/>
      <c r="AW123" s="15"/>
      <c r="AX123" s="15"/>
      <c r="AY123" s="15"/>
    </row>
    <row r="124" spans="1:5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:5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:5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</sheetData>
  <sheetProtection algorithmName="SHA-512" hashValue="zLox+E2JavuWT8t8yY2WBHz9jWJRR2lc0TrsmyprzvpsGb+31wa0wHfiLSKv7+E9DbaOSNZ3v0/xtI1XP7Yj6w==" saltValue="7pZdAK68WAE67602+duFrQ==" spinCount="100000" sheet="1" formatCells="0" formatColumns="0" formatRows="0" selectLockedCells="1"/>
  <mergeCells count="13">
    <mergeCell ref="G104:M104"/>
    <mergeCell ref="I98:L98"/>
    <mergeCell ref="AM3:AR3"/>
    <mergeCell ref="O3:T3"/>
    <mergeCell ref="AA3:AF3"/>
    <mergeCell ref="U3:Z3"/>
    <mergeCell ref="AG3:AL3"/>
    <mergeCell ref="F3:F4"/>
    <mergeCell ref="A3:A5"/>
    <mergeCell ref="H3:M3"/>
    <mergeCell ref="G3:G4"/>
    <mergeCell ref="B3:B4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BAAA-9DC5-4AEF-A001-70AFB22A6ACB}">
  <sheetPr>
    <tabColor theme="3" tint="0.59999389629810485"/>
  </sheetPr>
  <dimension ref="A1:M21"/>
  <sheetViews>
    <sheetView showGridLines="0" showZeros="0" zoomScale="90" zoomScaleNormal="90" workbookViewId="0">
      <selection activeCell="D7" sqref="D7"/>
    </sheetView>
  </sheetViews>
  <sheetFormatPr defaultRowHeight="15" x14ac:dyDescent="0.25"/>
  <cols>
    <col min="1" max="1" width="71.5703125" customWidth="1"/>
    <col min="2" max="2" width="18.85546875" customWidth="1"/>
    <col min="3" max="4" width="25.28515625" customWidth="1"/>
    <col min="5" max="8" width="7.140625" customWidth="1"/>
    <col min="9" max="38" width="8.7109375" customWidth="1"/>
    <col min="39" max="39" width="6.42578125" customWidth="1"/>
    <col min="40" max="45" width="9.140625" customWidth="1"/>
    <col min="250" max="250" width="71.5703125" customWidth="1"/>
    <col min="251" max="251" width="18.85546875" customWidth="1"/>
    <col min="252" max="252" width="18.42578125" customWidth="1"/>
    <col min="253" max="253" width="0" hidden="1" customWidth="1"/>
    <col min="254" max="254" width="18.42578125" customWidth="1"/>
    <col min="255" max="256" width="0" hidden="1" customWidth="1"/>
    <col min="257" max="257" width="18.5703125" customWidth="1"/>
    <col min="258" max="258" width="6.42578125" customWidth="1"/>
    <col min="259" max="259" width="9" customWidth="1"/>
    <col min="260" max="264" width="7.140625" customWidth="1"/>
    <col min="265" max="294" width="8.7109375" customWidth="1"/>
    <col min="295" max="295" width="6.42578125" customWidth="1"/>
    <col min="506" max="506" width="71.5703125" customWidth="1"/>
    <col min="507" max="507" width="18.85546875" customWidth="1"/>
    <col min="508" max="508" width="18.42578125" customWidth="1"/>
    <col min="509" max="509" width="0" hidden="1" customWidth="1"/>
    <col min="510" max="510" width="18.42578125" customWidth="1"/>
    <col min="511" max="512" width="0" hidden="1" customWidth="1"/>
    <col min="513" max="513" width="18.5703125" customWidth="1"/>
    <col min="514" max="514" width="6.42578125" customWidth="1"/>
    <col min="515" max="515" width="9" customWidth="1"/>
    <col min="516" max="520" width="7.140625" customWidth="1"/>
    <col min="521" max="550" width="8.7109375" customWidth="1"/>
    <col min="551" max="551" width="6.42578125" customWidth="1"/>
    <col min="762" max="762" width="71.5703125" customWidth="1"/>
    <col min="763" max="763" width="18.85546875" customWidth="1"/>
    <col min="764" max="764" width="18.42578125" customWidth="1"/>
    <col min="765" max="765" width="0" hidden="1" customWidth="1"/>
    <col min="766" max="766" width="18.42578125" customWidth="1"/>
    <col min="767" max="768" width="0" hidden="1" customWidth="1"/>
    <col min="769" max="769" width="18.5703125" customWidth="1"/>
    <col min="770" max="770" width="6.42578125" customWidth="1"/>
    <col min="771" max="771" width="9" customWidth="1"/>
    <col min="772" max="776" width="7.140625" customWidth="1"/>
    <col min="777" max="806" width="8.7109375" customWidth="1"/>
    <col min="807" max="807" width="6.42578125" customWidth="1"/>
    <col min="1018" max="1018" width="71.5703125" customWidth="1"/>
    <col min="1019" max="1019" width="18.85546875" customWidth="1"/>
    <col min="1020" max="1020" width="18.42578125" customWidth="1"/>
    <col min="1021" max="1021" width="0" hidden="1" customWidth="1"/>
    <col min="1022" max="1022" width="18.42578125" customWidth="1"/>
    <col min="1023" max="1024" width="0" hidden="1" customWidth="1"/>
    <col min="1025" max="1025" width="18.5703125" customWidth="1"/>
    <col min="1026" max="1026" width="6.42578125" customWidth="1"/>
    <col min="1027" max="1027" width="9" customWidth="1"/>
    <col min="1028" max="1032" width="7.140625" customWidth="1"/>
    <col min="1033" max="1062" width="8.7109375" customWidth="1"/>
    <col min="1063" max="1063" width="6.42578125" customWidth="1"/>
    <col min="1274" max="1274" width="71.5703125" customWidth="1"/>
    <col min="1275" max="1275" width="18.85546875" customWidth="1"/>
    <col min="1276" max="1276" width="18.42578125" customWidth="1"/>
    <col min="1277" max="1277" width="0" hidden="1" customWidth="1"/>
    <col min="1278" max="1278" width="18.42578125" customWidth="1"/>
    <col min="1279" max="1280" width="0" hidden="1" customWidth="1"/>
    <col min="1281" max="1281" width="18.5703125" customWidth="1"/>
    <col min="1282" max="1282" width="6.42578125" customWidth="1"/>
    <col min="1283" max="1283" width="9" customWidth="1"/>
    <col min="1284" max="1288" width="7.140625" customWidth="1"/>
    <col min="1289" max="1318" width="8.7109375" customWidth="1"/>
    <col min="1319" max="1319" width="6.42578125" customWidth="1"/>
    <col min="1530" max="1530" width="71.5703125" customWidth="1"/>
    <col min="1531" max="1531" width="18.85546875" customWidth="1"/>
    <col min="1532" max="1532" width="18.42578125" customWidth="1"/>
    <col min="1533" max="1533" width="0" hidden="1" customWidth="1"/>
    <col min="1534" max="1534" width="18.42578125" customWidth="1"/>
    <col min="1535" max="1536" width="0" hidden="1" customWidth="1"/>
    <col min="1537" max="1537" width="18.5703125" customWidth="1"/>
    <col min="1538" max="1538" width="6.42578125" customWidth="1"/>
    <col min="1539" max="1539" width="9" customWidth="1"/>
    <col min="1540" max="1544" width="7.140625" customWidth="1"/>
    <col min="1545" max="1574" width="8.7109375" customWidth="1"/>
    <col min="1575" max="1575" width="6.42578125" customWidth="1"/>
    <col min="1786" max="1786" width="71.5703125" customWidth="1"/>
    <col min="1787" max="1787" width="18.85546875" customWidth="1"/>
    <col min="1788" max="1788" width="18.42578125" customWidth="1"/>
    <col min="1789" max="1789" width="0" hidden="1" customWidth="1"/>
    <col min="1790" max="1790" width="18.42578125" customWidth="1"/>
    <col min="1791" max="1792" width="0" hidden="1" customWidth="1"/>
    <col min="1793" max="1793" width="18.5703125" customWidth="1"/>
    <col min="1794" max="1794" width="6.42578125" customWidth="1"/>
    <col min="1795" max="1795" width="9" customWidth="1"/>
    <col min="1796" max="1800" width="7.140625" customWidth="1"/>
    <col min="1801" max="1830" width="8.7109375" customWidth="1"/>
    <col min="1831" max="1831" width="6.42578125" customWidth="1"/>
    <col min="2042" max="2042" width="71.5703125" customWidth="1"/>
    <col min="2043" max="2043" width="18.85546875" customWidth="1"/>
    <col min="2044" max="2044" width="18.42578125" customWidth="1"/>
    <col min="2045" max="2045" width="0" hidden="1" customWidth="1"/>
    <col min="2046" max="2046" width="18.42578125" customWidth="1"/>
    <col min="2047" max="2048" width="0" hidden="1" customWidth="1"/>
    <col min="2049" max="2049" width="18.5703125" customWidth="1"/>
    <col min="2050" max="2050" width="6.42578125" customWidth="1"/>
    <col min="2051" max="2051" width="9" customWidth="1"/>
    <col min="2052" max="2056" width="7.140625" customWidth="1"/>
    <col min="2057" max="2086" width="8.7109375" customWidth="1"/>
    <col min="2087" max="2087" width="6.42578125" customWidth="1"/>
    <col min="2298" max="2298" width="71.5703125" customWidth="1"/>
    <col min="2299" max="2299" width="18.85546875" customWidth="1"/>
    <col min="2300" max="2300" width="18.42578125" customWidth="1"/>
    <col min="2301" max="2301" width="0" hidden="1" customWidth="1"/>
    <col min="2302" max="2302" width="18.42578125" customWidth="1"/>
    <col min="2303" max="2304" width="0" hidden="1" customWidth="1"/>
    <col min="2305" max="2305" width="18.5703125" customWidth="1"/>
    <col min="2306" max="2306" width="6.42578125" customWidth="1"/>
    <col min="2307" max="2307" width="9" customWidth="1"/>
    <col min="2308" max="2312" width="7.140625" customWidth="1"/>
    <col min="2313" max="2342" width="8.7109375" customWidth="1"/>
    <col min="2343" max="2343" width="6.42578125" customWidth="1"/>
    <col min="2554" max="2554" width="71.5703125" customWidth="1"/>
    <col min="2555" max="2555" width="18.85546875" customWidth="1"/>
    <col min="2556" max="2556" width="18.42578125" customWidth="1"/>
    <col min="2557" max="2557" width="0" hidden="1" customWidth="1"/>
    <col min="2558" max="2558" width="18.42578125" customWidth="1"/>
    <col min="2559" max="2560" width="0" hidden="1" customWidth="1"/>
    <col min="2561" max="2561" width="18.5703125" customWidth="1"/>
    <col min="2562" max="2562" width="6.42578125" customWidth="1"/>
    <col min="2563" max="2563" width="9" customWidth="1"/>
    <col min="2564" max="2568" width="7.140625" customWidth="1"/>
    <col min="2569" max="2598" width="8.7109375" customWidth="1"/>
    <col min="2599" max="2599" width="6.42578125" customWidth="1"/>
    <col min="2810" max="2810" width="71.5703125" customWidth="1"/>
    <col min="2811" max="2811" width="18.85546875" customWidth="1"/>
    <col min="2812" max="2812" width="18.42578125" customWidth="1"/>
    <col min="2813" max="2813" width="0" hidden="1" customWidth="1"/>
    <col min="2814" max="2814" width="18.42578125" customWidth="1"/>
    <col min="2815" max="2816" width="0" hidden="1" customWidth="1"/>
    <col min="2817" max="2817" width="18.5703125" customWidth="1"/>
    <col min="2818" max="2818" width="6.42578125" customWidth="1"/>
    <col min="2819" max="2819" width="9" customWidth="1"/>
    <col min="2820" max="2824" width="7.140625" customWidth="1"/>
    <col min="2825" max="2854" width="8.7109375" customWidth="1"/>
    <col min="2855" max="2855" width="6.42578125" customWidth="1"/>
    <col min="3066" max="3066" width="71.5703125" customWidth="1"/>
    <col min="3067" max="3067" width="18.85546875" customWidth="1"/>
    <col min="3068" max="3068" width="18.42578125" customWidth="1"/>
    <col min="3069" max="3069" width="0" hidden="1" customWidth="1"/>
    <col min="3070" max="3070" width="18.42578125" customWidth="1"/>
    <col min="3071" max="3072" width="0" hidden="1" customWidth="1"/>
    <col min="3073" max="3073" width="18.5703125" customWidth="1"/>
    <col min="3074" max="3074" width="6.42578125" customWidth="1"/>
    <col min="3075" max="3075" width="9" customWidth="1"/>
    <col min="3076" max="3080" width="7.140625" customWidth="1"/>
    <col min="3081" max="3110" width="8.7109375" customWidth="1"/>
    <col min="3111" max="3111" width="6.42578125" customWidth="1"/>
    <col min="3322" max="3322" width="71.5703125" customWidth="1"/>
    <col min="3323" max="3323" width="18.85546875" customWidth="1"/>
    <col min="3324" max="3324" width="18.42578125" customWidth="1"/>
    <col min="3325" max="3325" width="0" hidden="1" customWidth="1"/>
    <col min="3326" max="3326" width="18.42578125" customWidth="1"/>
    <col min="3327" max="3328" width="0" hidden="1" customWidth="1"/>
    <col min="3329" max="3329" width="18.5703125" customWidth="1"/>
    <col min="3330" max="3330" width="6.42578125" customWidth="1"/>
    <col min="3331" max="3331" width="9" customWidth="1"/>
    <col min="3332" max="3336" width="7.140625" customWidth="1"/>
    <col min="3337" max="3366" width="8.7109375" customWidth="1"/>
    <col min="3367" max="3367" width="6.42578125" customWidth="1"/>
    <col min="3578" max="3578" width="71.5703125" customWidth="1"/>
    <col min="3579" max="3579" width="18.85546875" customWidth="1"/>
    <col min="3580" max="3580" width="18.42578125" customWidth="1"/>
    <col min="3581" max="3581" width="0" hidden="1" customWidth="1"/>
    <col min="3582" max="3582" width="18.42578125" customWidth="1"/>
    <col min="3583" max="3584" width="0" hidden="1" customWidth="1"/>
    <col min="3585" max="3585" width="18.5703125" customWidth="1"/>
    <col min="3586" max="3586" width="6.42578125" customWidth="1"/>
    <col min="3587" max="3587" width="9" customWidth="1"/>
    <col min="3588" max="3592" width="7.140625" customWidth="1"/>
    <col min="3593" max="3622" width="8.7109375" customWidth="1"/>
    <col min="3623" max="3623" width="6.42578125" customWidth="1"/>
    <col min="3834" max="3834" width="71.5703125" customWidth="1"/>
    <col min="3835" max="3835" width="18.85546875" customWidth="1"/>
    <col min="3836" max="3836" width="18.42578125" customWidth="1"/>
    <col min="3837" max="3837" width="0" hidden="1" customWidth="1"/>
    <col min="3838" max="3838" width="18.42578125" customWidth="1"/>
    <col min="3839" max="3840" width="0" hidden="1" customWidth="1"/>
    <col min="3841" max="3841" width="18.5703125" customWidth="1"/>
    <col min="3842" max="3842" width="6.42578125" customWidth="1"/>
    <col min="3843" max="3843" width="9" customWidth="1"/>
    <col min="3844" max="3848" width="7.140625" customWidth="1"/>
    <col min="3849" max="3878" width="8.7109375" customWidth="1"/>
    <col min="3879" max="3879" width="6.42578125" customWidth="1"/>
    <col min="4090" max="4090" width="71.5703125" customWidth="1"/>
    <col min="4091" max="4091" width="18.85546875" customWidth="1"/>
    <col min="4092" max="4092" width="18.42578125" customWidth="1"/>
    <col min="4093" max="4093" width="0" hidden="1" customWidth="1"/>
    <col min="4094" max="4094" width="18.42578125" customWidth="1"/>
    <col min="4095" max="4096" width="0" hidden="1" customWidth="1"/>
    <col min="4097" max="4097" width="18.5703125" customWidth="1"/>
    <col min="4098" max="4098" width="6.42578125" customWidth="1"/>
    <col min="4099" max="4099" width="9" customWidth="1"/>
    <col min="4100" max="4104" width="7.140625" customWidth="1"/>
    <col min="4105" max="4134" width="8.7109375" customWidth="1"/>
    <col min="4135" max="4135" width="6.42578125" customWidth="1"/>
    <col min="4346" max="4346" width="71.5703125" customWidth="1"/>
    <col min="4347" max="4347" width="18.85546875" customWidth="1"/>
    <col min="4348" max="4348" width="18.42578125" customWidth="1"/>
    <col min="4349" max="4349" width="0" hidden="1" customWidth="1"/>
    <col min="4350" max="4350" width="18.42578125" customWidth="1"/>
    <col min="4351" max="4352" width="0" hidden="1" customWidth="1"/>
    <col min="4353" max="4353" width="18.5703125" customWidth="1"/>
    <col min="4354" max="4354" width="6.42578125" customWidth="1"/>
    <col min="4355" max="4355" width="9" customWidth="1"/>
    <col min="4356" max="4360" width="7.140625" customWidth="1"/>
    <col min="4361" max="4390" width="8.7109375" customWidth="1"/>
    <col min="4391" max="4391" width="6.42578125" customWidth="1"/>
    <col min="4602" max="4602" width="71.5703125" customWidth="1"/>
    <col min="4603" max="4603" width="18.85546875" customWidth="1"/>
    <col min="4604" max="4604" width="18.42578125" customWidth="1"/>
    <col min="4605" max="4605" width="0" hidden="1" customWidth="1"/>
    <col min="4606" max="4606" width="18.42578125" customWidth="1"/>
    <col min="4607" max="4608" width="0" hidden="1" customWidth="1"/>
    <col min="4609" max="4609" width="18.5703125" customWidth="1"/>
    <col min="4610" max="4610" width="6.42578125" customWidth="1"/>
    <col min="4611" max="4611" width="9" customWidth="1"/>
    <col min="4612" max="4616" width="7.140625" customWidth="1"/>
    <col min="4617" max="4646" width="8.7109375" customWidth="1"/>
    <col min="4647" max="4647" width="6.42578125" customWidth="1"/>
    <col min="4858" max="4858" width="71.5703125" customWidth="1"/>
    <col min="4859" max="4859" width="18.85546875" customWidth="1"/>
    <col min="4860" max="4860" width="18.42578125" customWidth="1"/>
    <col min="4861" max="4861" width="0" hidden="1" customWidth="1"/>
    <col min="4862" max="4862" width="18.42578125" customWidth="1"/>
    <col min="4863" max="4864" width="0" hidden="1" customWidth="1"/>
    <col min="4865" max="4865" width="18.5703125" customWidth="1"/>
    <col min="4866" max="4866" width="6.42578125" customWidth="1"/>
    <col min="4867" max="4867" width="9" customWidth="1"/>
    <col min="4868" max="4872" width="7.140625" customWidth="1"/>
    <col min="4873" max="4902" width="8.7109375" customWidth="1"/>
    <col min="4903" max="4903" width="6.42578125" customWidth="1"/>
    <col min="5114" max="5114" width="71.5703125" customWidth="1"/>
    <col min="5115" max="5115" width="18.85546875" customWidth="1"/>
    <col min="5116" max="5116" width="18.42578125" customWidth="1"/>
    <col min="5117" max="5117" width="0" hidden="1" customWidth="1"/>
    <col min="5118" max="5118" width="18.42578125" customWidth="1"/>
    <col min="5119" max="5120" width="0" hidden="1" customWidth="1"/>
    <col min="5121" max="5121" width="18.5703125" customWidth="1"/>
    <col min="5122" max="5122" width="6.42578125" customWidth="1"/>
    <col min="5123" max="5123" width="9" customWidth="1"/>
    <col min="5124" max="5128" width="7.140625" customWidth="1"/>
    <col min="5129" max="5158" width="8.7109375" customWidth="1"/>
    <col min="5159" max="5159" width="6.42578125" customWidth="1"/>
    <col min="5370" max="5370" width="71.5703125" customWidth="1"/>
    <col min="5371" max="5371" width="18.85546875" customWidth="1"/>
    <col min="5372" max="5372" width="18.42578125" customWidth="1"/>
    <col min="5373" max="5373" width="0" hidden="1" customWidth="1"/>
    <col min="5374" max="5374" width="18.42578125" customWidth="1"/>
    <col min="5375" max="5376" width="0" hidden="1" customWidth="1"/>
    <col min="5377" max="5377" width="18.5703125" customWidth="1"/>
    <col min="5378" max="5378" width="6.42578125" customWidth="1"/>
    <col min="5379" max="5379" width="9" customWidth="1"/>
    <col min="5380" max="5384" width="7.140625" customWidth="1"/>
    <col min="5385" max="5414" width="8.7109375" customWidth="1"/>
    <col min="5415" max="5415" width="6.42578125" customWidth="1"/>
    <col min="5626" max="5626" width="71.5703125" customWidth="1"/>
    <col min="5627" max="5627" width="18.85546875" customWidth="1"/>
    <col min="5628" max="5628" width="18.42578125" customWidth="1"/>
    <col min="5629" max="5629" width="0" hidden="1" customWidth="1"/>
    <col min="5630" max="5630" width="18.42578125" customWidth="1"/>
    <col min="5631" max="5632" width="0" hidden="1" customWidth="1"/>
    <col min="5633" max="5633" width="18.5703125" customWidth="1"/>
    <col min="5634" max="5634" width="6.42578125" customWidth="1"/>
    <col min="5635" max="5635" width="9" customWidth="1"/>
    <col min="5636" max="5640" width="7.140625" customWidth="1"/>
    <col min="5641" max="5670" width="8.7109375" customWidth="1"/>
    <col min="5671" max="5671" width="6.42578125" customWidth="1"/>
    <col min="5882" max="5882" width="71.5703125" customWidth="1"/>
    <col min="5883" max="5883" width="18.85546875" customWidth="1"/>
    <col min="5884" max="5884" width="18.42578125" customWidth="1"/>
    <col min="5885" max="5885" width="0" hidden="1" customWidth="1"/>
    <col min="5886" max="5886" width="18.42578125" customWidth="1"/>
    <col min="5887" max="5888" width="0" hidden="1" customWidth="1"/>
    <col min="5889" max="5889" width="18.5703125" customWidth="1"/>
    <col min="5890" max="5890" width="6.42578125" customWidth="1"/>
    <col min="5891" max="5891" width="9" customWidth="1"/>
    <col min="5892" max="5896" width="7.140625" customWidth="1"/>
    <col min="5897" max="5926" width="8.7109375" customWidth="1"/>
    <col min="5927" max="5927" width="6.42578125" customWidth="1"/>
    <col min="6138" max="6138" width="71.5703125" customWidth="1"/>
    <col min="6139" max="6139" width="18.85546875" customWidth="1"/>
    <col min="6140" max="6140" width="18.42578125" customWidth="1"/>
    <col min="6141" max="6141" width="0" hidden="1" customWidth="1"/>
    <col min="6142" max="6142" width="18.42578125" customWidth="1"/>
    <col min="6143" max="6144" width="0" hidden="1" customWidth="1"/>
    <col min="6145" max="6145" width="18.5703125" customWidth="1"/>
    <col min="6146" max="6146" width="6.42578125" customWidth="1"/>
    <col min="6147" max="6147" width="9" customWidth="1"/>
    <col min="6148" max="6152" width="7.140625" customWidth="1"/>
    <col min="6153" max="6182" width="8.7109375" customWidth="1"/>
    <col min="6183" max="6183" width="6.42578125" customWidth="1"/>
    <col min="6394" max="6394" width="71.5703125" customWidth="1"/>
    <col min="6395" max="6395" width="18.85546875" customWidth="1"/>
    <col min="6396" max="6396" width="18.42578125" customWidth="1"/>
    <col min="6397" max="6397" width="0" hidden="1" customWidth="1"/>
    <col min="6398" max="6398" width="18.42578125" customWidth="1"/>
    <col min="6399" max="6400" width="0" hidden="1" customWidth="1"/>
    <col min="6401" max="6401" width="18.5703125" customWidth="1"/>
    <col min="6402" max="6402" width="6.42578125" customWidth="1"/>
    <col min="6403" max="6403" width="9" customWidth="1"/>
    <col min="6404" max="6408" width="7.140625" customWidth="1"/>
    <col min="6409" max="6438" width="8.7109375" customWidth="1"/>
    <col min="6439" max="6439" width="6.42578125" customWidth="1"/>
    <col min="6650" max="6650" width="71.5703125" customWidth="1"/>
    <col min="6651" max="6651" width="18.85546875" customWidth="1"/>
    <col min="6652" max="6652" width="18.42578125" customWidth="1"/>
    <col min="6653" max="6653" width="0" hidden="1" customWidth="1"/>
    <col min="6654" max="6654" width="18.42578125" customWidth="1"/>
    <col min="6655" max="6656" width="0" hidden="1" customWidth="1"/>
    <col min="6657" max="6657" width="18.5703125" customWidth="1"/>
    <col min="6658" max="6658" width="6.42578125" customWidth="1"/>
    <col min="6659" max="6659" width="9" customWidth="1"/>
    <col min="6660" max="6664" width="7.140625" customWidth="1"/>
    <col min="6665" max="6694" width="8.7109375" customWidth="1"/>
    <col min="6695" max="6695" width="6.42578125" customWidth="1"/>
    <col min="6906" max="6906" width="71.5703125" customWidth="1"/>
    <col min="6907" max="6907" width="18.85546875" customWidth="1"/>
    <col min="6908" max="6908" width="18.42578125" customWidth="1"/>
    <col min="6909" max="6909" width="0" hidden="1" customWidth="1"/>
    <col min="6910" max="6910" width="18.42578125" customWidth="1"/>
    <col min="6911" max="6912" width="0" hidden="1" customWidth="1"/>
    <col min="6913" max="6913" width="18.5703125" customWidth="1"/>
    <col min="6914" max="6914" width="6.42578125" customWidth="1"/>
    <col min="6915" max="6915" width="9" customWidth="1"/>
    <col min="6916" max="6920" width="7.140625" customWidth="1"/>
    <col min="6921" max="6950" width="8.7109375" customWidth="1"/>
    <col min="6951" max="6951" width="6.42578125" customWidth="1"/>
    <col min="7162" max="7162" width="71.5703125" customWidth="1"/>
    <col min="7163" max="7163" width="18.85546875" customWidth="1"/>
    <col min="7164" max="7164" width="18.42578125" customWidth="1"/>
    <col min="7165" max="7165" width="0" hidden="1" customWidth="1"/>
    <col min="7166" max="7166" width="18.42578125" customWidth="1"/>
    <col min="7167" max="7168" width="0" hidden="1" customWidth="1"/>
    <col min="7169" max="7169" width="18.5703125" customWidth="1"/>
    <col min="7170" max="7170" width="6.42578125" customWidth="1"/>
    <col min="7171" max="7171" width="9" customWidth="1"/>
    <col min="7172" max="7176" width="7.140625" customWidth="1"/>
    <col min="7177" max="7206" width="8.7109375" customWidth="1"/>
    <col min="7207" max="7207" width="6.42578125" customWidth="1"/>
    <col min="7418" max="7418" width="71.5703125" customWidth="1"/>
    <col min="7419" max="7419" width="18.85546875" customWidth="1"/>
    <col min="7420" max="7420" width="18.42578125" customWidth="1"/>
    <col min="7421" max="7421" width="0" hidden="1" customWidth="1"/>
    <col min="7422" max="7422" width="18.42578125" customWidth="1"/>
    <col min="7423" max="7424" width="0" hidden="1" customWidth="1"/>
    <col min="7425" max="7425" width="18.5703125" customWidth="1"/>
    <col min="7426" max="7426" width="6.42578125" customWidth="1"/>
    <col min="7427" max="7427" width="9" customWidth="1"/>
    <col min="7428" max="7432" width="7.140625" customWidth="1"/>
    <col min="7433" max="7462" width="8.7109375" customWidth="1"/>
    <col min="7463" max="7463" width="6.42578125" customWidth="1"/>
    <col min="7674" max="7674" width="71.5703125" customWidth="1"/>
    <col min="7675" max="7675" width="18.85546875" customWidth="1"/>
    <col min="7676" max="7676" width="18.42578125" customWidth="1"/>
    <col min="7677" max="7677" width="0" hidden="1" customWidth="1"/>
    <col min="7678" max="7678" width="18.42578125" customWidth="1"/>
    <col min="7679" max="7680" width="0" hidden="1" customWidth="1"/>
    <col min="7681" max="7681" width="18.5703125" customWidth="1"/>
    <col min="7682" max="7682" width="6.42578125" customWidth="1"/>
    <col min="7683" max="7683" width="9" customWidth="1"/>
    <col min="7684" max="7688" width="7.140625" customWidth="1"/>
    <col min="7689" max="7718" width="8.7109375" customWidth="1"/>
    <col min="7719" max="7719" width="6.42578125" customWidth="1"/>
    <col min="7930" max="7930" width="71.5703125" customWidth="1"/>
    <col min="7931" max="7931" width="18.85546875" customWidth="1"/>
    <col min="7932" max="7932" width="18.42578125" customWidth="1"/>
    <col min="7933" max="7933" width="0" hidden="1" customWidth="1"/>
    <col min="7934" max="7934" width="18.42578125" customWidth="1"/>
    <col min="7935" max="7936" width="0" hidden="1" customWidth="1"/>
    <col min="7937" max="7937" width="18.5703125" customWidth="1"/>
    <col min="7938" max="7938" width="6.42578125" customWidth="1"/>
    <col min="7939" max="7939" width="9" customWidth="1"/>
    <col min="7940" max="7944" width="7.140625" customWidth="1"/>
    <col min="7945" max="7974" width="8.7109375" customWidth="1"/>
    <col min="7975" max="7975" width="6.42578125" customWidth="1"/>
    <col min="8186" max="8186" width="71.5703125" customWidth="1"/>
    <col min="8187" max="8187" width="18.85546875" customWidth="1"/>
    <col min="8188" max="8188" width="18.42578125" customWidth="1"/>
    <col min="8189" max="8189" width="0" hidden="1" customWidth="1"/>
    <col min="8190" max="8190" width="18.42578125" customWidth="1"/>
    <col min="8191" max="8192" width="0" hidden="1" customWidth="1"/>
    <col min="8193" max="8193" width="18.5703125" customWidth="1"/>
    <col min="8194" max="8194" width="6.42578125" customWidth="1"/>
    <col min="8195" max="8195" width="9" customWidth="1"/>
    <col min="8196" max="8200" width="7.140625" customWidth="1"/>
    <col min="8201" max="8230" width="8.7109375" customWidth="1"/>
    <col min="8231" max="8231" width="6.42578125" customWidth="1"/>
    <col min="8442" max="8442" width="71.5703125" customWidth="1"/>
    <col min="8443" max="8443" width="18.85546875" customWidth="1"/>
    <col min="8444" max="8444" width="18.42578125" customWidth="1"/>
    <col min="8445" max="8445" width="0" hidden="1" customWidth="1"/>
    <col min="8446" max="8446" width="18.42578125" customWidth="1"/>
    <col min="8447" max="8448" width="0" hidden="1" customWidth="1"/>
    <col min="8449" max="8449" width="18.5703125" customWidth="1"/>
    <col min="8450" max="8450" width="6.42578125" customWidth="1"/>
    <col min="8451" max="8451" width="9" customWidth="1"/>
    <col min="8452" max="8456" width="7.140625" customWidth="1"/>
    <col min="8457" max="8486" width="8.7109375" customWidth="1"/>
    <col min="8487" max="8487" width="6.42578125" customWidth="1"/>
    <col min="8698" max="8698" width="71.5703125" customWidth="1"/>
    <col min="8699" max="8699" width="18.85546875" customWidth="1"/>
    <col min="8700" max="8700" width="18.42578125" customWidth="1"/>
    <col min="8701" max="8701" width="0" hidden="1" customWidth="1"/>
    <col min="8702" max="8702" width="18.42578125" customWidth="1"/>
    <col min="8703" max="8704" width="0" hidden="1" customWidth="1"/>
    <col min="8705" max="8705" width="18.5703125" customWidth="1"/>
    <col min="8706" max="8706" width="6.42578125" customWidth="1"/>
    <col min="8707" max="8707" width="9" customWidth="1"/>
    <col min="8708" max="8712" width="7.140625" customWidth="1"/>
    <col min="8713" max="8742" width="8.7109375" customWidth="1"/>
    <col min="8743" max="8743" width="6.42578125" customWidth="1"/>
    <col min="8954" max="8954" width="71.5703125" customWidth="1"/>
    <col min="8955" max="8955" width="18.85546875" customWidth="1"/>
    <col min="8956" max="8956" width="18.42578125" customWidth="1"/>
    <col min="8957" max="8957" width="0" hidden="1" customWidth="1"/>
    <col min="8958" max="8958" width="18.42578125" customWidth="1"/>
    <col min="8959" max="8960" width="0" hidden="1" customWidth="1"/>
    <col min="8961" max="8961" width="18.5703125" customWidth="1"/>
    <col min="8962" max="8962" width="6.42578125" customWidth="1"/>
    <col min="8963" max="8963" width="9" customWidth="1"/>
    <col min="8964" max="8968" width="7.140625" customWidth="1"/>
    <col min="8969" max="8998" width="8.7109375" customWidth="1"/>
    <col min="8999" max="8999" width="6.42578125" customWidth="1"/>
    <col min="9210" max="9210" width="71.5703125" customWidth="1"/>
    <col min="9211" max="9211" width="18.85546875" customWidth="1"/>
    <col min="9212" max="9212" width="18.42578125" customWidth="1"/>
    <col min="9213" max="9213" width="0" hidden="1" customWidth="1"/>
    <col min="9214" max="9214" width="18.42578125" customWidth="1"/>
    <col min="9215" max="9216" width="0" hidden="1" customWidth="1"/>
    <col min="9217" max="9217" width="18.5703125" customWidth="1"/>
    <col min="9218" max="9218" width="6.42578125" customWidth="1"/>
    <col min="9219" max="9219" width="9" customWidth="1"/>
    <col min="9220" max="9224" width="7.140625" customWidth="1"/>
    <col min="9225" max="9254" width="8.7109375" customWidth="1"/>
    <col min="9255" max="9255" width="6.42578125" customWidth="1"/>
    <col min="9466" max="9466" width="71.5703125" customWidth="1"/>
    <col min="9467" max="9467" width="18.85546875" customWidth="1"/>
    <col min="9468" max="9468" width="18.42578125" customWidth="1"/>
    <col min="9469" max="9469" width="0" hidden="1" customWidth="1"/>
    <col min="9470" max="9470" width="18.42578125" customWidth="1"/>
    <col min="9471" max="9472" width="0" hidden="1" customWidth="1"/>
    <col min="9473" max="9473" width="18.5703125" customWidth="1"/>
    <col min="9474" max="9474" width="6.42578125" customWidth="1"/>
    <col min="9475" max="9475" width="9" customWidth="1"/>
    <col min="9476" max="9480" width="7.140625" customWidth="1"/>
    <col min="9481" max="9510" width="8.7109375" customWidth="1"/>
    <col min="9511" max="9511" width="6.42578125" customWidth="1"/>
    <col min="9722" max="9722" width="71.5703125" customWidth="1"/>
    <col min="9723" max="9723" width="18.85546875" customWidth="1"/>
    <col min="9724" max="9724" width="18.42578125" customWidth="1"/>
    <col min="9725" max="9725" width="0" hidden="1" customWidth="1"/>
    <col min="9726" max="9726" width="18.42578125" customWidth="1"/>
    <col min="9727" max="9728" width="0" hidden="1" customWidth="1"/>
    <col min="9729" max="9729" width="18.5703125" customWidth="1"/>
    <col min="9730" max="9730" width="6.42578125" customWidth="1"/>
    <col min="9731" max="9731" width="9" customWidth="1"/>
    <col min="9732" max="9736" width="7.140625" customWidth="1"/>
    <col min="9737" max="9766" width="8.7109375" customWidth="1"/>
    <col min="9767" max="9767" width="6.42578125" customWidth="1"/>
    <col min="9978" max="9978" width="71.5703125" customWidth="1"/>
    <col min="9979" max="9979" width="18.85546875" customWidth="1"/>
    <col min="9980" max="9980" width="18.42578125" customWidth="1"/>
    <col min="9981" max="9981" width="0" hidden="1" customWidth="1"/>
    <col min="9982" max="9982" width="18.42578125" customWidth="1"/>
    <col min="9983" max="9984" width="0" hidden="1" customWidth="1"/>
    <col min="9985" max="9985" width="18.5703125" customWidth="1"/>
    <col min="9986" max="9986" width="6.42578125" customWidth="1"/>
    <col min="9987" max="9987" width="9" customWidth="1"/>
    <col min="9988" max="9992" width="7.140625" customWidth="1"/>
    <col min="9993" max="10022" width="8.7109375" customWidth="1"/>
    <col min="10023" max="10023" width="6.42578125" customWidth="1"/>
    <col min="10234" max="10234" width="71.5703125" customWidth="1"/>
    <col min="10235" max="10235" width="18.85546875" customWidth="1"/>
    <col min="10236" max="10236" width="18.42578125" customWidth="1"/>
    <col min="10237" max="10237" width="0" hidden="1" customWidth="1"/>
    <col min="10238" max="10238" width="18.42578125" customWidth="1"/>
    <col min="10239" max="10240" width="0" hidden="1" customWidth="1"/>
    <col min="10241" max="10241" width="18.5703125" customWidth="1"/>
    <col min="10242" max="10242" width="6.42578125" customWidth="1"/>
    <col min="10243" max="10243" width="9" customWidth="1"/>
    <col min="10244" max="10248" width="7.140625" customWidth="1"/>
    <col min="10249" max="10278" width="8.7109375" customWidth="1"/>
    <col min="10279" max="10279" width="6.42578125" customWidth="1"/>
    <col min="10490" max="10490" width="71.5703125" customWidth="1"/>
    <col min="10491" max="10491" width="18.85546875" customWidth="1"/>
    <col min="10492" max="10492" width="18.42578125" customWidth="1"/>
    <col min="10493" max="10493" width="0" hidden="1" customWidth="1"/>
    <col min="10494" max="10494" width="18.42578125" customWidth="1"/>
    <col min="10495" max="10496" width="0" hidden="1" customWidth="1"/>
    <col min="10497" max="10497" width="18.5703125" customWidth="1"/>
    <col min="10498" max="10498" width="6.42578125" customWidth="1"/>
    <col min="10499" max="10499" width="9" customWidth="1"/>
    <col min="10500" max="10504" width="7.140625" customWidth="1"/>
    <col min="10505" max="10534" width="8.7109375" customWidth="1"/>
    <col min="10535" max="10535" width="6.42578125" customWidth="1"/>
    <col min="10746" max="10746" width="71.5703125" customWidth="1"/>
    <col min="10747" max="10747" width="18.85546875" customWidth="1"/>
    <col min="10748" max="10748" width="18.42578125" customWidth="1"/>
    <col min="10749" max="10749" width="0" hidden="1" customWidth="1"/>
    <col min="10750" max="10750" width="18.42578125" customWidth="1"/>
    <col min="10751" max="10752" width="0" hidden="1" customWidth="1"/>
    <col min="10753" max="10753" width="18.5703125" customWidth="1"/>
    <col min="10754" max="10754" width="6.42578125" customWidth="1"/>
    <col min="10755" max="10755" width="9" customWidth="1"/>
    <col min="10756" max="10760" width="7.140625" customWidth="1"/>
    <col min="10761" max="10790" width="8.7109375" customWidth="1"/>
    <col min="10791" max="10791" width="6.42578125" customWidth="1"/>
    <col min="11002" max="11002" width="71.5703125" customWidth="1"/>
    <col min="11003" max="11003" width="18.85546875" customWidth="1"/>
    <col min="11004" max="11004" width="18.42578125" customWidth="1"/>
    <col min="11005" max="11005" width="0" hidden="1" customWidth="1"/>
    <col min="11006" max="11006" width="18.42578125" customWidth="1"/>
    <col min="11007" max="11008" width="0" hidden="1" customWidth="1"/>
    <col min="11009" max="11009" width="18.5703125" customWidth="1"/>
    <col min="11010" max="11010" width="6.42578125" customWidth="1"/>
    <col min="11011" max="11011" width="9" customWidth="1"/>
    <col min="11012" max="11016" width="7.140625" customWidth="1"/>
    <col min="11017" max="11046" width="8.7109375" customWidth="1"/>
    <col min="11047" max="11047" width="6.42578125" customWidth="1"/>
    <col min="11258" max="11258" width="71.5703125" customWidth="1"/>
    <col min="11259" max="11259" width="18.85546875" customWidth="1"/>
    <col min="11260" max="11260" width="18.42578125" customWidth="1"/>
    <col min="11261" max="11261" width="0" hidden="1" customWidth="1"/>
    <col min="11262" max="11262" width="18.42578125" customWidth="1"/>
    <col min="11263" max="11264" width="0" hidden="1" customWidth="1"/>
    <col min="11265" max="11265" width="18.5703125" customWidth="1"/>
    <col min="11266" max="11266" width="6.42578125" customWidth="1"/>
    <col min="11267" max="11267" width="9" customWidth="1"/>
    <col min="11268" max="11272" width="7.140625" customWidth="1"/>
    <col min="11273" max="11302" width="8.7109375" customWidth="1"/>
    <col min="11303" max="11303" width="6.42578125" customWidth="1"/>
    <col min="11514" max="11514" width="71.5703125" customWidth="1"/>
    <col min="11515" max="11515" width="18.85546875" customWidth="1"/>
    <col min="11516" max="11516" width="18.42578125" customWidth="1"/>
    <col min="11517" max="11517" width="0" hidden="1" customWidth="1"/>
    <col min="11518" max="11518" width="18.42578125" customWidth="1"/>
    <col min="11519" max="11520" width="0" hidden="1" customWidth="1"/>
    <col min="11521" max="11521" width="18.5703125" customWidth="1"/>
    <col min="11522" max="11522" width="6.42578125" customWidth="1"/>
    <col min="11523" max="11523" width="9" customWidth="1"/>
    <col min="11524" max="11528" width="7.140625" customWidth="1"/>
    <col min="11529" max="11558" width="8.7109375" customWidth="1"/>
    <col min="11559" max="11559" width="6.42578125" customWidth="1"/>
    <col min="11770" max="11770" width="71.5703125" customWidth="1"/>
    <col min="11771" max="11771" width="18.85546875" customWidth="1"/>
    <col min="11772" max="11772" width="18.42578125" customWidth="1"/>
    <col min="11773" max="11773" width="0" hidden="1" customWidth="1"/>
    <col min="11774" max="11774" width="18.42578125" customWidth="1"/>
    <col min="11775" max="11776" width="0" hidden="1" customWidth="1"/>
    <col min="11777" max="11777" width="18.5703125" customWidth="1"/>
    <col min="11778" max="11778" width="6.42578125" customWidth="1"/>
    <col min="11779" max="11779" width="9" customWidth="1"/>
    <col min="11780" max="11784" width="7.140625" customWidth="1"/>
    <col min="11785" max="11814" width="8.7109375" customWidth="1"/>
    <col min="11815" max="11815" width="6.42578125" customWidth="1"/>
    <col min="12026" max="12026" width="71.5703125" customWidth="1"/>
    <col min="12027" max="12027" width="18.85546875" customWidth="1"/>
    <col min="12028" max="12028" width="18.42578125" customWidth="1"/>
    <col min="12029" max="12029" width="0" hidden="1" customWidth="1"/>
    <col min="12030" max="12030" width="18.42578125" customWidth="1"/>
    <col min="12031" max="12032" width="0" hidden="1" customWidth="1"/>
    <col min="12033" max="12033" width="18.5703125" customWidth="1"/>
    <col min="12034" max="12034" width="6.42578125" customWidth="1"/>
    <col min="12035" max="12035" width="9" customWidth="1"/>
    <col min="12036" max="12040" width="7.140625" customWidth="1"/>
    <col min="12041" max="12070" width="8.7109375" customWidth="1"/>
    <col min="12071" max="12071" width="6.42578125" customWidth="1"/>
    <col min="12282" max="12282" width="71.5703125" customWidth="1"/>
    <col min="12283" max="12283" width="18.85546875" customWidth="1"/>
    <col min="12284" max="12284" width="18.42578125" customWidth="1"/>
    <col min="12285" max="12285" width="0" hidden="1" customWidth="1"/>
    <col min="12286" max="12286" width="18.42578125" customWidth="1"/>
    <col min="12287" max="12288" width="0" hidden="1" customWidth="1"/>
    <col min="12289" max="12289" width="18.5703125" customWidth="1"/>
    <col min="12290" max="12290" width="6.42578125" customWidth="1"/>
    <col min="12291" max="12291" width="9" customWidth="1"/>
    <col min="12292" max="12296" width="7.140625" customWidth="1"/>
    <col min="12297" max="12326" width="8.7109375" customWidth="1"/>
    <col min="12327" max="12327" width="6.42578125" customWidth="1"/>
    <col min="12538" max="12538" width="71.5703125" customWidth="1"/>
    <col min="12539" max="12539" width="18.85546875" customWidth="1"/>
    <col min="12540" max="12540" width="18.42578125" customWidth="1"/>
    <col min="12541" max="12541" width="0" hidden="1" customWidth="1"/>
    <col min="12542" max="12542" width="18.42578125" customWidth="1"/>
    <col min="12543" max="12544" width="0" hidden="1" customWidth="1"/>
    <col min="12545" max="12545" width="18.5703125" customWidth="1"/>
    <col min="12546" max="12546" width="6.42578125" customWidth="1"/>
    <col min="12547" max="12547" width="9" customWidth="1"/>
    <col min="12548" max="12552" width="7.140625" customWidth="1"/>
    <col min="12553" max="12582" width="8.7109375" customWidth="1"/>
    <col min="12583" max="12583" width="6.42578125" customWidth="1"/>
    <col min="12794" max="12794" width="71.5703125" customWidth="1"/>
    <col min="12795" max="12795" width="18.85546875" customWidth="1"/>
    <col min="12796" max="12796" width="18.42578125" customWidth="1"/>
    <col min="12797" max="12797" width="0" hidden="1" customWidth="1"/>
    <col min="12798" max="12798" width="18.42578125" customWidth="1"/>
    <col min="12799" max="12800" width="0" hidden="1" customWidth="1"/>
    <col min="12801" max="12801" width="18.5703125" customWidth="1"/>
    <col min="12802" max="12802" width="6.42578125" customWidth="1"/>
    <col min="12803" max="12803" width="9" customWidth="1"/>
    <col min="12804" max="12808" width="7.140625" customWidth="1"/>
    <col min="12809" max="12838" width="8.7109375" customWidth="1"/>
    <col min="12839" max="12839" width="6.42578125" customWidth="1"/>
    <col min="13050" max="13050" width="71.5703125" customWidth="1"/>
    <col min="13051" max="13051" width="18.85546875" customWidth="1"/>
    <col min="13052" max="13052" width="18.42578125" customWidth="1"/>
    <col min="13053" max="13053" width="0" hidden="1" customWidth="1"/>
    <col min="13054" max="13054" width="18.42578125" customWidth="1"/>
    <col min="13055" max="13056" width="0" hidden="1" customWidth="1"/>
    <col min="13057" max="13057" width="18.5703125" customWidth="1"/>
    <col min="13058" max="13058" width="6.42578125" customWidth="1"/>
    <col min="13059" max="13059" width="9" customWidth="1"/>
    <col min="13060" max="13064" width="7.140625" customWidth="1"/>
    <col min="13065" max="13094" width="8.7109375" customWidth="1"/>
    <col min="13095" max="13095" width="6.42578125" customWidth="1"/>
    <col min="13306" max="13306" width="71.5703125" customWidth="1"/>
    <col min="13307" max="13307" width="18.85546875" customWidth="1"/>
    <col min="13308" max="13308" width="18.42578125" customWidth="1"/>
    <col min="13309" max="13309" width="0" hidden="1" customWidth="1"/>
    <col min="13310" max="13310" width="18.42578125" customWidth="1"/>
    <col min="13311" max="13312" width="0" hidden="1" customWidth="1"/>
    <col min="13313" max="13313" width="18.5703125" customWidth="1"/>
    <col min="13314" max="13314" width="6.42578125" customWidth="1"/>
    <col min="13315" max="13315" width="9" customWidth="1"/>
    <col min="13316" max="13320" width="7.140625" customWidth="1"/>
    <col min="13321" max="13350" width="8.7109375" customWidth="1"/>
    <col min="13351" max="13351" width="6.42578125" customWidth="1"/>
    <col min="13562" max="13562" width="71.5703125" customWidth="1"/>
    <col min="13563" max="13563" width="18.85546875" customWidth="1"/>
    <col min="13564" max="13564" width="18.42578125" customWidth="1"/>
    <col min="13565" max="13565" width="0" hidden="1" customWidth="1"/>
    <col min="13566" max="13566" width="18.42578125" customWidth="1"/>
    <col min="13567" max="13568" width="0" hidden="1" customWidth="1"/>
    <col min="13569" max="13569" width="18.5703125" customWidth="1"/>
    <col min="13570" max="13570" width="6.42578125" customWidth="1"/>
    <col min="13571" max="13571" width="9" customWidth="1"/>
    <col min="13572" max="13576" width="7.140625" customWidth="1"/>
    <col min="13577" max="13606" width="8.7109375" customWidth="1"/>
    <col min="13607" max="13607" width="6.42578125" customWidth="1"/>
    <col min="13818" max="13818" width="71.5703125" customWidth="1"/>
    <col min="13819" max="13819" width="18.85546875" customWidth="1"/>
    <col min="13820" max="13820" width="18.42578125" customWidth="1"/>
    <col min="13821" max="13821" width="0" hidden="1" customWidth="1"/>
    <col min="13822" max="13822" width="18.42578125" customWidth="1"/>
    <col min="13823" max="13824" width="0" hidden="1" customWidth="1"/>
    <col min="13825" max="13825" width="18.5703125" customWidth="1"/>
    <col min="13826" max="13826" width="6.42578125" customWidth="1"/>
    <col min="13827" max="13827" width="9" customWidth="1"/>
    <col min="13828" max="13832" width="7.140625" customWidth="1"/>
    <col min="13833" max="13862" width="8.7109375" customWidth="1"/>
    <col min="13863" max="13863" width="6.42578125" customWidth="1"/>
    <col min="14074" max="14074" width="71.5703125" customWidth="1"/>
    <col min="14075" max="14075" width="18.85546875" customWidth="1"/>
    <col min="14076" max="14076" width="18.42578125" customWidth="1"/>
    <col min="14077" max="14077" width="0" hidden="1" customWidth="1"/>
    <col min="14078" max="14078" width="18.42578125" customWidth="1"/>
    <col min="14079" max="14080" width="0" hidden="1" customWidth="1"/>
    <col min="14081" max="14081" width="18.5703125" customWidth="1"/>
    <col min="14082" max="14082" width="6.42578125" customWidth="1"/>
    <col min="14083" max="14083" width="9" customWidth="1"/>
    <col min="14084" max="14088" width="7.140625" customWidth="1"/>
    <col min="14089" max="14118" width="8.7109375" customWidth="1"/>
    <col min="14119" max="14119" width="6.42578125" customWidth="1"/>
    <col min="14330" max="14330" width="71.5703125" customWidth="1"/>
    <col min="14331" max="14331" width="18.85546875" customWidth="1"/>
    <col min="14332" max="14332" width="18.42578125" customWidth="1"/>
    <col min="14333" max="14333" width="0" hidden="1" customWidth="1"/>
    <col min="14334" max="14334" width="18.42578125" customWidth="1"/>
    <col min="14335" max="14336" width="0" hidden="1" customWidth="1"/>
    <col min="14337" max="14337" width="18.5703125" customWidth="1"/>
    <col min="14338" max="14338" width="6.42578125" customWidth="1"/>
    <col min="14339" max="14339" width="9" customWidth="1"/>
    <col min="14340" max="14344" width="7.140625" customWidth="1"/>
    <col min="14345" max="14374" width="8.7109375" customWidth="1"/>
    <col min="14375" max="14375" width="6.42578125" customWidth="1"/>
    <col min="14586" max="14586" width="71.5703125" customWidth="1"/>
    <col min="14587" max="14587" width="18.85546875" customWidth="1"/>
    <col min="14588" max="14588" width="18.42578125" customWidth="1"/>
    <col min="14589" max="14589" width="0" hidden="1" customWidth="1"/>
    <col min="14590" max="14590" width="18.42578125" customWidth="1"/>
    <col min="14591" max="14592" width="0" hidden="1" customWidth="1"/>
    <col min="14593" max="14593" width="18.5703125" customWidth="1"/>
    <col min="14594" max="14594" width="6.42578125" customWidth="1"/>
    <col min="14595" max="14595" width="9" customWidth="1"/>
    <col min="14596" max="14600" width="7.140625" customWidth="1"/>
    <col min="14601" max="14630" width="8.7109375" customWidth="1"/>
    <col min="14631" max="14631" width="6.42578125" customWidth="1"/>
    <col min="14842" max="14842" width="71.5703125" customWidth="1"/>
    <col min="14843" max="14843" width="18.85546875" customWidth="1"/>
    <col min="14844" max="14844" width="18.42578125" customWidth="1"/>
    <col min="14845" max="14845" width="0" hidden="1" customWidth="1"/>
    <col min="14846" max="14846" width="18.42578125" customWidth="1"/>
    <col min="14847" max="14848" width="0" hidden="1" customWidth="1"/>
    <col min="14849" max="14849" width="18.5703125" customWidth="1"/>
    <col min="14850" max="14850" width="6.42578125" customWidth="1"/>
    <col min="14851" max="14851" width="9" customWidth="1"/>
    <col min="14852" max="14856" width="7.140625" customWidth="1"/>
    <col min="14857" max="14886" width="8.7109375" customWidth="1"/>
    <col min="14887" max="14887" width="6.42578125" customWidth="1"/>
    <col min="15098" max="15098" width="71.5703125" customWidth="1"/>
    <col min="15099" max="15099" width="18.85546875" customWidth="1"/>
    <col min="15100" max="15100" width="18.42578125" customWidth="1"/>
    <col min="15101" max="15101" width="0" hidden="1" customWidth="1"/>
    <col min="15102" max="15102" width="18.42578125" customWidth="1"/>
    <col min="15103" max="15104" width="0" hidden="1" customWidth="1"/>
    <col min="15105" max="15105" width="18.5703125" customWidth="1"/>
    <col min="15106" max="15106" width="6.42578125" customWidth="1"/>
    <col min="15107" max="15107" width="9" customWidth="1"/>
    <col min="15108" max="15112" width="7.140625" customWidth="1"/>
    <col min="15113" max="15142" width="8.7109375" customWidth="1"/>
    <col min="15143" max="15143" width="6.42578125" customWidth="1"/>
    <col min="15354" max="15354" width="71.5703125" customWidth="1"/>
    <col min="15355" max="15355" width="18.85546875" customWidth="1"/>
    <col min="15356" max="15356" width="18.42578125" customWidth="1"/>
    <col min="15357" max="15357" width="0" hidden="1" customWidth="1"/>
    <col min="15358" max="15358" width="18.42578125" customWidth="1"/>
    <col min="15359" max="15360" width="0" hidden="1" customWidth="1"/>
    <col min="15361" max="15361" width="18.5703125" customWidth="1"/>
    <col min="15362" max="15362" width="6.42578125" customWidth="1"/>
    <col min="15363" max="15363" width="9" customWidth="1"/>
    <col min="15364" max="15368" width="7.140625" customWidth="1"/>
    <col min="15369" max="15398" width="8.7109375" customWidth="1"/>
    <col min="15399" max="15399" width="6.42578125" customWidth="1"/>
    <col min="15610" max="15610" width="71.5703125" customWidth="1"/>
    <col min="15611" max="15611" width="18.85546875" customWidth="1"/>
    <col min="15612" max="15612" width="18.42578125" customWidth="1"/>
    <col min="15613" max="15613" width="0" hidden="1" customWidth="1"/>
    <col min="15614" max="15614" width="18.42578125" customWidth="1"/>
    <col min="15615" max="15616" width="0" hidden="1" customWidth="1"/>
    <col min="15617" max="15617" width="18.5703125" customWidth="1"/>
    <col min="15618" max="15618" width="6.42578125" customWidth="1"/>
    <col min="15619" max="15619" width="9" customWidth="1"/>
    <col min="15620" max="15624" width="7.140625" customWidth="1"/>
    <col min="15625" max="15654" width="8.7109375" customWidth="1"/>
    <col min="15655" max="15655" width="6.42578125" customWidth="1"/>
    <col min="15866" max="15866" width="71.5703125" customWidth="1"/>
    <col min="15867" max="15867" width="18.85546875" customWidth="1"/>
    <col min="15868" max="15868" width="18.42578125" customWidth="1"/>
    <col min="15869" max="15869" width="0" hidden="1" customWidth="1"/>
    <col min="15870" max="15870" width="18.42578125" customWidth="1"/>
    <col min="15871" max="15872" width="0" hidden="1" customWidth="1"/>
    <col min="15873" max="15873" width="18.5703125" customWidth="1"/>
    <col min="15874" max="15874" width="6.42578125" customWidth="1"/>
    <col min="15875" max="15875" width="9" customWidth="1"/>
    <col min="15876" max="15880" width="7.140625" customWidth="1"/>
    <col min="15881" max="15910" width="8.7109375" customWidth="1"/>
    <col min="15911" max="15911" width="6.42578125" customWidth="1"/>
    <col min="16122" max="16122" width="71.5703125" customWidth="1"/>
    <col min="16123" max="16123" width="18.85546875" customWidth="1"/>
    <col min="16124" max="16124" width="18.42578125" customWidth="1"/>
    <col min="16125" max="16125" width="0" hidden="1" customWidth="1"/>
    <col min="16126" max="16126" width="18.42578125" customWidth="1"/>
    <col min="16127" max="16128" width="0" hidden="1" customWidth="1"/>
    <col min="16129" max="16129" width="18.5703125" customWidth="1"/>
    <col min="16130" max="16130" width="6.42578125" customWidth="1"/>
    <col min="16131" max="16131" width="9" customWidth="1"/>
    <col min="16132" max="16136" width="7.140625" customWidth="1"/>
    <col min="16137" max="16166" width="8.7109375" customWidth="1"/>
    <col min="16167" max="16167" width="6.42578125" customWidth="1"/>
  </cols>
  <sheetData>
    <row r="1" spans="1:7" ht="44.25" customHeight="1" x14ac:dyDescent="0.25">
      <c r="A1" s="591" t="s">
        <v>432</v>
      </c>
      <c r="B1" s="591"/>
      <c r="C1" s="591"/>
      <c r="D1" s="591"/>
    </row>
    <row r="2" spans="1:7" ht="18.75" customHeight="1" x14ac:dyDescent="0.25">
      <c r="A2" s="471" t="s">
        <v>423</v>
      </c>
      <c r="B2" s="472" t="s">
        <v>436</v>
      </c>
      <c r="C2" s="592" t="s">
        <v>424</v>
      </c>
      <c r="D2" s="592"/>
    </row>
    <row r="3" spans="1:7" ht="15" customHeight="1" x14ac:dyDescent="0.25">
      <c r="A3" s="593" t="s">
        <v>425</v>
      </c>
      <c r="B3" s="594"/>
      <c r="C3" s="595" t="s">
        <v>426</v>
      </c>
      <c r="D3" s="598" t="s">
        <v>427</v>
      </c>
    </row>
    <row r="4" spans="1:7" ht="43.5" customHeight="1" x14ac:dyDescent="0.25">
      <c r="A4" s="593"/>
      <c r="B4" s="594"/>
      <c r="C4" s="596"/>
      <c r="D4" s="598"/>
    </row>
    <row r="5" spans="1:7" ht="18.75" customHeight="1" x14ac:dyDescent="0.25">
      <c r="A5" s="593"/>
      <c r="B5" s="594"/>
      <c r="C5" s="597"/>
      <c r="D5" s="473" t="s">
        <v>428</v>
      </c>
    </row>
    <row r="6" spans="1:7" ht="21" customHeight="1" x14ac:dyDescent="0.25">
      <c r="A6" s="593"/>
      <c r="B6" s="594"/>
      <c r="C6" s="474" t="s">
        <v>429</v>
      </c>
      <c r="D6" s="478"/>
    </row>
    <row r="7" spans="1:7" ht="21" customHeight="1" x14ac:dyDescent="0.35">
      <c r="A7" s="593"/>
      <c r="B7" s="594"/>
      <c r="C7" s="474" t="s">
        <v>430</v>
      </c>
      <c r="D7" s="475"/>
    </row>
    <row r="8" spans="1:7" ht="21" customHeight="1" x14ac:dyDescent="0.35">
      <c r="A8" s="593"/>
      <c r="B8" s="594"/>
      <c r="C8" s="474" t="s">
        <v>431</v>
      </c>
      <c r="D8" s="478"/>
    </row>
    <row r="9" spans="1:7" x14ac:dyDescent="0.25">
      <c r="A9" s="476"/>
      <c r="B9" s="1"/>
      <c r="C9" s="477"/>
    </row>
    <row r="10" spans="1:7" x14ac:dyDescent="0.25">
      <c r="A10" s="590"/>
      <c r="B10" s="590"/>
      <c r="C10" s="590"/>
      <c r="D10" s="590"/>
      <c r="E10" s="590"/>
      <c r="F10" s="590"/>
      <c r="G10" s="590"/>
    </row>
    <row r="21" spans="12:13" x14ac:dyDescent="0.25">
      <c r="L21" cm="1">
        <f t="array" ref="L21:M21">+'Minerál 2024-2025 evidence'!K17:L17</f>
        <v>0</v>
      </c>
      <c r="M21">
        <v>0</v>
      </c>
    </row>
  </sheetData>
  <sheetProtection algorithmName="SHA-512" hashValue="20sNmwk0075Fb+T5S72oIUjA7/QDtoGvYK1nNnxFrP4cTba2dqIp9NLIbg5y8bON3XZnOwPO/tBoK0IXZ0JcxQ==" saltValue="x8uPBrpeGIIMvIpYnPbv1g==" spinCount="100000" sheet="1" objects="1" scenarios="1" formatCells="0" formatColumns="0" formatRows="0" selectLockedCells="1"/>
  <mergeCells count="6">
    <mergeCell ref="A10:G10"/>
    <mergeCell ref="A1:D1"/>
    <mergeCell ref="C2:D2"/>
    <mergeCell ref="A3:B8"/>
    <mergeCell ref="C3:C5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FD93-B470-4A30-BE16-373605858DE8}">
  <sheetPr>
    <tabColor theme="2" tint="-0.249977111117893"/>
  </sheetPr>
  <dimension ref="A1:BK141"/>
  <sheetViews>
    <sheetView showGridLines="0" showZero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5" x14ac:dyDescent="0.25"/>
  <cols>
    <col min="1" max="1" width="65.7109375" customWidth="1"/>
    <col min="2" max="2" width="20.85546875" customWidth="1"/>
    <col min="3" max="6" width="16.5703125" hidden="1" customWidth="1"/>
    <col min="7" max="7" width="11.42578125" customWidth="1"/>
    <col min="8" max="8" width="7.28515625" hidden="1" customWidth="1"/>
    <col min="9" max="9" width="48.140625" customWidth="1"/>
    <col min="10" max="13" width="7.28515625" hidden="1" customWidth="1"/>
    <col min="14" max="14" width="8.7109375" customWidth="1"/>
    <col min="15" max="15" width="7.28515625" hidden="1" customWidth="1"/>
    <col min="16" max="16" width="40.5703125" customWidth="1"/>
    <col min="17" max="20" width="7.28515625" hidden="1" customWidth="1"/>
    <col min="21" max="23" width="7.5703125" hidden="1" customWidth="1"/>
    <col min="24" max="50" width="7.140625" hidden="1" customWidth="1"/>
    <col min="51" max="51" width="1.5703125" customWidth="1"/>
    <col min="52" max="57" width="9.140625" hidden="1" customWidth="1"/>
    <col min="58" max="58" width="2.140625" customWidth="1"/>
    <col min="59" max="63" width="9.140625" customWidth="1"/>
  </cols>
  <sheetData>
    <row r="1" spans="1:63" ht="34.5" customHeight="1" x14ac:dyDescent="0.25">
      <c r="A1" s="407" t="s">
        <v>362</v>
      </c>
      <c r="B1" s="379" t="str">
        <f>'Plodiny 2024'!G4</f>
        <v>2024/2025</v>
      </c>
      <c r="C1" s="407"/>
      <c r="D1" s="407"/>
      <c r="E1" s="407"/>
      <c r="G1" s="608" t="s">
        <v>202</v>
      </c>
      <c r="H1" s="609"/>
      <c r="I1" s="609"/>
      <c r="J1" s="609"/>
      <c r="K1" s="609"/>
      <c r="L1" s="609"/>
      <c r="M1" s="610"/>
      <c r="N1" s="611" t="s">
        <v>250</v>
      </c>
      <c r="O1" s="611"/>
      <c r="P1" s="611"/>
      <c r="Q1" s="611"/>
      <c r="R1" s="611"/>
      <c r="S1" s="611"/>
      <c r="T1" s="611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ht="36.75" customHeight="1" x14ac:dyDescent="0.25">
      <c r="A2" s="599" t="s">
        <v>216</v>
      </c>
      <c r="B2" s="612" t="s">
        <v>389</v>
      </c>
      <c r="C2" s="358"/>
      <c r="D2" s="612" t="s">
        <v>313</v>
      </c>
      <c r="E2" s="356"/>
      <c r="F2" s="600" t="s">
        <v>309</v>
      </c>
      <c r="G2" s="603" t="s">
        <v>125</v>
      </c>
      <c r="H2" s="577" t="s">
        <v>308</v>
      </c>
      <c r="I2" s="577"/>
      <c r="J2" s="577"/>
      <c r="K2" s="577"/>
      <c r="L2" s="577"/>
      <c r="M2" s="577"/>
      <c r="N2" s="603" t="s">
        <v>125</v>
      </c>
      <c r="O2" s="577" t="s">
        <v>308</v>
      </c>
      <c r="P2" s="577"/>
      <c r="Q2" s="577"/>
      <c r="R2" s="577"/>
      <c r="S2" s="577"/>
      <c r="T2" s="577"/>
      <c r="U2" s="614" t="s">
        <v>226</v>
      </c>
      <c r="V2" s="614"/>
      <c r="W2" s="614"/>
      <c r="X2" s="614"/>
      <c r="Y2" s="614"/>
      <c r="Z2" s="614"/>
      <c r="AA2" s="614" t="s">
        <v>227</v>
      </c>
      <c r="AB2" s="614"/>
      <c r="AC2" s="614"/>
      <c r="AD2" s="614"/>
      <c r="AE2" s="614"/>
      <c r="AF2" s="614"/>
      <c r="AG2" s="589" t="s">
        <v>224</v>
      </c>
      <c r="AH2" s="589"/>
      <c r="AI2" s="589"/>
      <c r="AJ2" s="589"/>
      <c r="AK2" s="589"/>
      <c r="AL2" s="589"/>
      <c r="AM2" s="589" t="s">
        <v>225</v>
      </c>
      <c r="AN2" s="589"/>
      <c r="AO2" s="589"/>
      <c r="AP2" s="589"/>
      <c r="AQ2" s="589"/>
      <c r="AR2" s="589"/>
      <c r="AS2" s="602" t="s">
        <v>136</v>
      </c>
      <c r="AT2" s="602"/>
      <c r="AU2" s="602"/>
      <c r="AV2" s="602"/>
      <c r="AW2" s="602"/>
      <c r="AX2" s="602"/>
      <c r="AY2" s="15"/>
      <c r="AZ2" s="312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</row>
    <row r="3" spans="1:63" ht="19.5" customHeight="1" x14ac:dyDescent="0.25">
      <c r="A3" s="599"/>
      <c r="B3" s="612"/>
      <c r="C3" s="359" t="s">
        <v>222</v>
      </c>
      <c r="D3" s="612"/>
      <c r="E3" s="357" t="s">
        <v>223</v>
      </c>
      <c r="F3" s="601"/>
      <c r="G3" s="604"/>
      <c r="H3" s="18" t="s">
        <v>3</v>
      </c>
      <c r="I3" s="18" t="s">
        <v>42</v>
      </c>
      <c r="J3" s="18" t="s">
        <v>43</v>
      </c>
      <c r="K3" s="18" t="s">
        <v>13</v>
      </c>
      <c r="L3" s="18" t="s">
        <v>14</v>
      </c>
      <c r="M3" s="18" t="s">
        <v>12</v>
      </c>
      <c r="N3" s="604"/>
      <c r="O3" s="18" t="s">
        <v>3</v>
      </c>
      <c r="P3" s="18" t="s">
        <v>42</v>
      </c>
      <c r="Q3" s="18" t="s">
        <v>43</v>
      </c>
      <c r="R3" s="18" t="s">
        <v>13</v>
      </c>
      <c r="S3" s="18" t="s">
        <v>14</v>
      </c>
      <c r="T3" s="18" t="s">
        <v>12</v>
      </c>
      <c r="U3" s="20" t="s">
        <v>3</v>
      </c>
      <c r="V3" s="20" t="s">
        <v>42</v>
      </c>
      <c r="W3" s="20" t="s">
        <v>43</v>
      </c>
      <c r="X3" s="20" t="s">
        <v>13</v>
      </c>
      <c r="Y3" s="20" t="s">
        <v>14</v>
      </c>
      <c r="Z3" s="20" t="s">
        <v>12</v>
      </c>
      <c r="AA3" s="20" t="s">
        <v>3</v>
      </c>
      <c r="AB3" s="20" t="s">
        <v>42</v>
      </c>
      <c r="AC3" s="20" t="s">
        <v>43</v>
      </c>
      <c r="AD3" s="20" t="s">
        <v>13</v>
      </c>
      <c r="AE3" s="20" t="s">
        <v>14</v>
      </c>
      <c r="AF3" s="20" t="s">
        <v>12</v>
      </c>
      <c r="AG3" s="21" t="s">
        <v>3</v>
      </c>
      <c r="AH3" s="21" t="s">
        <v>42</v>
      </c>
      <c r="AI3" s="21" t="s">
        <v>43</v>
      </c>
      <c r="AJ3" s="21" t="s">
        <v>13</v>
      </c>
      <c r="AK3" s="21" t="s">
        <v>14</v>
      </c>
      <c r="AL3" s="21" t="s">
        <v>12</v>
      </c>
      <c r="AM3" s="21" t="s">
        <v>3</v>
      </c>
      <c r="AN3" s="21" t="s">
        <v>42</v>
      </c>
      <c r="AO3" s="21" t="s">
        <v>43</v>
      </c>
      <c r="AP3" s="21" t="s">
        <v>13</v>
      </c>
      <c r="AQ3" s="21" t="s">
        <v>14</v>
      </c>
      <c r="AR3" s="21" t="s">
        <v>12</v>
      </c>
      <c r="AS3" s="23" t="s">
        <v>3</v>
      </c>
      <c r="AT3" s="23" t="s">
        <v>127</v>
      </c>
      <c r="AU3" s="23" t="s">
        <v>128</v>
      </c>
      <c r="AV3" s="23" t="s">
        <v>13</v>
      </c>
      <c r="AW3" s="23" t="s">
        <v>14</v>
      </c>
      <c r="AX3" s="23" t="s">
        <v>12</v>
      </c>
      <c r="AY3" s="15"/>
      <c r="AZ3" s="313"/>
      <c r="BA3" s="313"/>
      <c r="BB3" s="313"/>
      <c r="BC3" s="313"/>
      <c r="BD3" s="313"/>
      <c r="BE3" s="313"/>
      <c r="BF3" s="15"/>
      <c r="BG3" s="15"/>
      <c r="BH3" s="15"/>
      <c r="BI3" s="15"/>
      <c r="BJ3" s="15"/>
      <c r="BK3" s="15"/>
    </row>
    <row r="4" spans="1:63" ht="18" customHeight="1" x14ac:dyDescent="0.25">
      <c r="A4" s="599"/>
      <c r="B4" s="91" t="s">
        <v>39</v>
      </c>
      <c r="C4" s="91" t="s">
        <v>39</v>
      </c>
      <c r="D4" s="91" t="s">
        <v>39</v>
      </c>
      <c r="E4" s="91" t="s">
        <v>39</v>
      </c>
      <c r="F4" s="91" t="s">
        <v>39</v>
      </c>
      <c r="G4" s="24" t="s">
        <v>15</v>
      </c>
      <c r="H4" s="605" t="s">
        <v>135</v>
      </c>
      <c r="I4" s="606"/>
      <c r="J4" s="606"/>
      <c r="K4" s="606"/>
      <c r="L4" s="606"/>
      <c r="M4" s="607"/>
      <c r="N4" s="24" t="s">
        <v>15</v>
      </c>
      <c r="O4" s="605" t="s">
        <v>135</v>
      </c>
      <c r="P4" s="606"/>
      <c r="Q4" s="606"/>
      <c r="R4" s="606"/>
      <c r="S4" s="606"/>
      <c r="T4" s="607"/>
      <c r="U4" s="171" t="s">
        <v>39</v>
      </c>
      <c r="V4" s="171" t="s">
        <v>39</v>
      </c>
      <c r="W4" s="171" t="s">
        <v>39</v>
      </c>
      <c r="X4" s="171" t="s">
        <v>39</v>
      </c>
      <c r="Y4" s="171" t="s">
        <v>39</v>
      </c>
      <c r="Z4" s="171" t="s">
        <v>39</v>
      </c>
      <c r="AA4" s="171" t="s">
        <v>39</v>
      </c>
      <c r="AB4" s="171" t="s">
        <v>39</v>
      </c>
      <c r="AC4" s="171" t="s">
        <v>39</v>
      </c>
      <c r="AD4" s="171" t="s">
        <v>39</v>
      </c>
      <c r="AE4" s="171" t="s">
        <v>39</v>
      </c>
      <c r="AF4" s="171" t="s">
        <v>39</v>
      </c>
      <c r="AG4" s="170" t="s">
        <v>39</v>
      </c>
      <c r="AH4" s="170" t="s">
        <v>39</v>
      </c>
      <c r="AI4" s="170" t="s">
        <v>39</v>
      </c>
      <c r="AJ4" s="170" t="s">
        <v>39</v>
      </c>
      <c r="AK4" s="170" t="s">
        <v>39</v>
      </c>
      <c r="AL4" s="170" t="s">
        <v>39</v>
      </c>
      <c r="AM4" s="170" t="s">
        <v>39</v>
      </c>
      <c r="AN4" s="170" t="s">
        <v>39</v>
      </c>
      <c r="AO4" s="170" t="s">
        <v>39</v>
      </c>
      <c r="AP4" s="170" t="s">
        <v>39</v>
      </c>
      <c r="AQ4" s="170" t="s">
        <v>39</v>
      </c>
      <c r="AR4" s="170" t="s">
        <v>39</v>
      </c>
      <c r="AS4" s="172" t="s">
        <v>39</v>
      </c>
      <c r="AT4" s="172" t="s">
        <v>39</v>
      </c>
      <c r="AU4" s="172" t="s">
        <v>39</v>
      </c>
      <c r="AV4" s="172" t="s">
        <v>39</v>
      </c>
      <c r="AW4" s="172" t="s">
        <v>39</v>
      </c>
      <c r="AX4" s="172" t="s">
        <v>39</v>
      </c>
      <c r="AY4" s="15"/>
      <c r="AZ4" s="17"/>
      <c r="BA4" s="17"/>
      <c r="BB4" s="17"/>
      <c r="BC4" s="17"/>
      <c r="BD4" s="17"/>
      <c r="BE4" s="17"/>
      <c r="BF4" s="15"/>
      <c r="BG4" s="15"/>
      <c r="BH4" s="15"/>
      <c r="BI4" s="15"/>
      <c r="BJ4" s="15"/>
      <c r="BK4" s="15"/>
    </row>
    <row r="5" spans="1:63" ht="16.5" customHeight="1" x14ac:dyDescent="0.25">
      <c r="A5" s="25" t="s">
        <v>162</v>
      </c>
      <c r="B5" s="26"/>
      <c r="C5" s="26"/>
      <c r="D5" s="26"/>
      <c r="E5" s="26"/>
      <c r="F5" s="27"/>
      <c r="G5" s="613" t="s">
        <v>161</v>
      </c>
      <c r="H5" s="613"/>
      <c r="I5" s="613"/>
      <c r="J5" s="613"/>
      <c r="K5" s="613"/>
      <c r="L5" s="613"/>
      <c r="M5" s="613"/>
      <c r="N5" s="613" t="s">
        <v>163</v>
      </c>
      <c r="O5" s="613"/>
      <c r="P5" s="613"/>
      <c r="Q5" s="613"/>
      <c r="R5" s="613"/>
      <c r="S5" s="613"/>
      <c r="T5" s="613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9"/>
      <c r="AU5" s="29"/>
      <c r="AV5" s="29"/>
      <c r="AW5" s="29"/>
      <c r="AX5" s="29"/>
      <c r="AY5" s="15"/>
      <c r="AZ5" s="17"/>
      <c r="BA5" s="17"/>
      <c r="BB5" s="17"/>
      <c r="BC5" s="17"/>
      <c r="BD5" s="17"/>
      <c r="BE5" s="17"/>
      <c r="BF5" s="15"/>
      <c r="BG5" s="15"/>
      <c r="BH5" s="15"/>
      <c r="BI5" s="15"/>
      <c r="BJ5" s="15"/>
      <c r="BK5" s="15"/>
    </row>
    <row r="6" spans="1:63" ht="16.5" customHeight="1" x14ac:dyDescent="0.25">
      <c r="A6" s="92" t="s">
        <v>166</v>
      </c>
      <c r="B6" s="480"/>
      <c r="C6" s="360"/>
      <c r="D6" s="11"/>
      <c r="E6" s="360"/>
      <c r="F6" s="93">
        <f t="shared" ref="F6:F41" si="0">SUM(B6:E6)</f>
        <v>0</v>
      </c>
      <c r="G6" s="361">
        <v>0.22</v>
      </c>
      <c r="H6" s="370">
        <v>6.5</v>
      </c>
      <c r="I6" s="370">
        <v>3.2</v>
      </c>
      <c r="J6" s="370">
        <v>7.6</v>
      </c>
      <c r="K6" s="30"/>
      <c r="L6" s="30"/>
      <c r="M6" s="30"/>
      <c r="N6" s="364"/>
      <c r="O6" s="303"/>
      <c r="P6" s="303"/>
      <c r="Q6" s="303"/>
      <c r="R6" s="303"/>
      <c r="S6" s="303"/>
      <c r="T6" s="303"/>
      <c r="U6" s="31">
        <f t="shared" ref="U6:Z6" si="1">IF(O6=0,$B6*H6/1000,$B6*O6/1000)</f>
        <v>0</v>
      </c>
      <c r="V6" s="31">
        <f t="shared" si="1"/>
        <v>0</v>
      </c>
      <c r="W6" s="31">
        <f t="shared" si="1"/>
        <v>0</v>
      </c>
      <c r="X6" s="31">
        <f t="shared" si="1"/>
        <v>0</v>
      </c>
      <c r="Y6" s="31">
        <f t="shared" si="1"/>
        <v>0</v>
      </c>
      <c r="Z6" s="31">
        <f t="shared" si="1"/>
        <v>0</v>
      </c>
      <c r="AA6" s="31">
        <f t="shared" ref="AA6:AA41" si="2">IF(O6=0,$D6*H6/1000,$D6*O6/1000)</f>
        <v>0</v>
      </c>
      <c r="AB6" s="31">
        <f t="shared" ref="AB6:AB41" si="3">IF(P6=0,$D6*I6/1000,$D6*P6/1000)</f>
        <v>0</v>
      </c>
      <c r="AC6" s="31">
        <f t="shared" ref="AC6:AC41" si="4">IF(Q6=0,$D6*J6/1000,$D6*Q6/1000)</f>
        <v>0</v>
      </c>
      <c r="AD6" s="31">
        <f t="shared" ref="AD6:AD41" si="5">IF(R6=0,$D6*K6/1000,$D6*R6/1000)</f>
        <v>0</v>
      </c>
      <c r="AE6" s="31">
        <f t="shared" ref="AE6:AE41" si="6">IF(S6=0,$D6*L6/1000,$D6*S6/1000)</f>
        <v>0</v>
      </c>
      <c r="AF6" s="31">
        <f t="shared" ref="AF6:AF41" si="7">IF(T6=0,$D6*M6/1000,$D6*T6/1000)</f>
        <v>0</v>
      </c>
      <c r="AG6" s="31">
        <f t="shared" ref="AG6:AL6" si="8">IF(O6=0,$C6*H6/1000,$C6*O6/1000)</f>
        <v>0</v>
      </c>
      <c r="AH6" s="31">
        <f t="shared" si="8"/>
        <v>0</v>
      </c>
      <c r="AI6" s="31">
        <f t="shared" si="8"/>
        <v>0</v>
      </c>
      <c r="AJ6" s="31">
        <f t="shared" si="8"/>
        <v>0</v>
      </c>
      <c r="AK6" s="31">
        <f t="shared" si="8"/>
        <v>0</v>
      </c>
      <c r="AL6" s="31">
        <f t="shared" si="8"/>
        <v>0</v>
      </c>
      <c r="AM6" s="31">
        <f t="shared" ref="AM6:AM41" si="9">IF(O6=0,$E6*H6/1000,$E6*O6/1000)</f>
        <v>0</v>
      </c>
      <c r="AN6" s="31">
        <f t="shared" ref="AN6:AN41" si="10">IF(P6=0,$E6*I6/1000,$E6*P6/1000)</f>
        <v>0</v>
      </c>
      <c r="AO6" s="31">
        <f t="shared" ref="AO6:AO41" si="11">IF(Q6=0,$E6*J6/1000,$E6*Q6/1000)</f>
        <v>0</v>
      </c>
      <c r="AP6" s="31">
        <f t="shared" ref="AP6:AP41" si="12">IF(R6=0,$E6*K6/1000,$E6*R6/1000)</f>
        <v>0</v>
      </c>
      <c r="AQ6" s="31">
        <f t="shared" ref="AQ6:AQ41" si="13">IF(S6=0,$E6*L6/1000,$E6*S6/1000)</f>
        <v>0</v>
      </c>
      <c r="AR6" s="31">
        <f t="shared" ref="AR6:AR41" si="14">IF(T6=0,$E6*M6/1000,$E6*T6/1000)</f>
        <v>0</v>
      </c>
      <c r="AS6" s="31">
        <f t="shared" ref="AS6:AS41" si="15">IF(O6=0,$F6*H6/1000,$F6*O6/1000)</f>
        <v>0</v>
      </c>
      <c r="AT6" s="31">
        <f t="shared" ref="AT6:AT41" si="16">IF(P6=0,$F6*I6/1000,$F6*P6/1000)</f>
        <v>0</v>
      </c>
      <c r="AU6" s="31">
        <f t="shared" ref="AU6:AU41" si="17">IF(Q6=0,$F6*J6/1000,$F6*Q6/1000)</f>
        <v>0</v>
      </c>
      <c r="AV6" s="31">
        <f t="shared" ref="AV6:AV41" si="18">IF(R6=0,$F6*K6/1000,$F6*R6/1000)</f>
        <v>0</v>
      </c>
      <c r="AW6" s="31">
        <f t="shared" ref="AW6:AW41" si="19">IF(S6=0,$F6*L6/1000,$F6*S6/1000)</f>
        <v>0</v>
      </c>
      <c r="AX6" s="31">
        <f t="shared" ref="AX6:AX41" si="20">IF(T6=0,$F6*M6/1000,$F6*T6/1000)</f>
        <v>0</v>
      </c>
      <c r="AY6" s="15"/>
      <c r="AZ6" s="161">
        <f t="shared" ref="AZ6:AZ37" si="21">U6+AG6+AA6+AM6-AS6</f>
        <v>0</v>
      </c>
      <c r="BA6" s="161">
        <f t="shared" ref="BA6:BA37" si="22">V6+AH6+AB6+AN6-AT6</f>
        <v>0</v>
      </c>
      <c r="BB6" s="161">
        <f t="shared" ref="BB6:BB37" si="23">W6+AI6+AC6+AO6-AU6</f>
        <v>0</v>
      </c>
      <c r="BC6" s="161">
        <f t="shared" ref="BC6:BC37" si="24">X6+AJ6+AD6+AP6-AV6</f>
        <v>0</v>
      </c>
      <c r="BD6" s="161">
        <f t="shared" ref="BD6:BD37" si="25">Y6+AK6+AE6+AQ6-AW6</f>
        <v>0</v>
      </c>
      <c r="BE6" s="161">
        <f t="shared" ref="BE6:BE37" si="26">Z6+AL6+AF6+AR6-AX6</f>
        <v>0</v>
      </c>
      <c r="BF6" s="15"/>
      <c r="BG6" s="15"/>
      <c r="BH6" s="15"/>
      <c r="BI6" s="15"/>
      <c r="BJ6" s="15"/>
      <c r="BK6" s="15"/>
    </row>
    <row r="7" spans="1:63" ht="16.5" customHeight="1" x14ac:dyDescent="0.25">
      <c r="A7" s="92" t="s">
        <v>167</v>
      </c>
      <c r="B7" s="480"/>
      <c r="C7" s="360"/>
      <c r="D7" s="11"/>
      <c r="E7" s="360"/>
      <c r="F7" s="93">
        <f t="shared" si="0"/>
        <v>0</v>
      </c>
      <c r="G7" s="361">
        <v>0.22</v>
      </c>
      <c r="H7" s="370">
        <v>6.9</v>
      </c>
      <c r="I7" s="370">
        <v>3.2</v>
      </c>
      <c r="J7" s="370">
        <v>7.6</v>
      </c>
      <c r="K7" s="30"/>
      <c r="L7" s="30"/>
      <c r="M7" s="30"/>
      <c r="N7" s="364"/>
      <c r="O7" s="303"/>
      <c r="P7" s="303"/>
      <c r="Q7" s="303"/>
      <c r="R7" s="303"/>
      <c r="S7" s="303"/>
      <c r="T7" s="303"/>
      <c r="U7" s="31">
        <f t="shared" ref="U7:U41" si="27">IF(O7=0,$B7*H7/1000,$B7*O7/1000)</f>
        <v>0</v>
      </c>
      <c r="V7" s="31">
        <f t="shared" ref="V7:V41" si="28">IF(P7=0,$B7*I7/1000,$B7*P7/1000)</f>
        <v>0</v>
      </c>
      <c r="W7" s="31">
        <f t="shared" ref="W7:W41" si="29">IF(Q7=0,$B7*J7/1000,$B7*Q7/1000)</f>
        <v>0</v>
      </c>
      <c r="X7" s="31">
        <f t="shared" ref="X7:X41" si="30">IF(R7=0,$B7*K7/1000,$B7*R7/1000)</f>
        <v>0</v>
      </c>
      <c r="Y7" s="31">
        <f t="shared" ref="Y7:Y41" si="31">IF(S7=0,$B7*L7/1000,$B7*S7/1000)</f>
        <v>0</v>
      </c>
      <c r="Z7" s="31">
        <f t="shared" ref="Z7:Z41" si="32">IF(T7=0,$B7*M7/1000,$B7*T7/1000)</f>
        <v>0</v>
      </c>
      <c r="AA7" s="31">
        <f t="shared" si="2"/>
        <v>0</v>
      </c>
      <c r="AB7" s="31">
        <f t="shared" si="3"/>
        <v>0</v>
      </c>
      <c r="AC7" s="31">
        <f t="shared" si="4"/>
        <v>0</v>
      </c>
      <c r="AD7" s="31">
        <f t="shared" si="5"/>
        <v>0</v>
      </c>
      <c r="AE7" s="31">
        <f t="shared" si="6"/>
        <v>0</v>
      </c>
      <c r="AF7" s="31">
        <f t="shared" si="7"/>
        <v>0</v>
      </c>
      <c r="AG7" s="31">
        <f t="shared" ref="AG7:AG41" si="33">IF(O7=0,$C7*H7/1000,$C7*O7/1000)</f>
        <v>0</v>
      </c>
      <c r="AH7" s="31">
        <f t="shared" ref="AH7:AH41" si="34">IF(P7=0,$C7*I7/1000,$C7*P7/1000)</f>
        <v>0</v>
      </c>
      <c r="AI7" s="31">
        <f t="shared" ref="AI7:AI41" si="35">IF(Q7=0,$C7*J7/1000,$C7*Q7/1000)</f>
        <v>0</v>
      </c>
      <c r="AJ7" s="31">
        <f t="shared" ref="AJ7:AJ41" si="36">IF(R7=0,$C7*K7/1000,$C7*R7/1000)</f>
        <v>0</v>
      </c>
      <c r="AK7" s="31">
        <f t="shared" ref="AK7:AK41" si="37">IF(S7=0,$C7*L7/1000,$C7*S7/1000)</f>
        <v>0</v>
      </c>
      <c r="AL7" s="31">
        <f t="shared" ref="AL7:AL41" si="38">IF(T7=0,$C7*M7/1000,$C7*T7/1000)</f>
        <v>0</v>
      </c>
      <c r="AM7" s="31">
        <f t="shared" si="9"/>
        <v>0</v>
      </c>
      <c r="AN7" s="31">
        <f t="shared" si="10"/>
        <v>0</v>
      </c>
      <c r="AO7" s="31">
        <f t="shared" si="11"/>
        <v>0</v>
      </c>
      <c r="AP7" s="31">
        <f t="shared" si="12"/>
        <v>0</v>
      </c>
      <c r="AQ7" s="31">
        <f t="shared" si="13"/>
        <v>0</v>
      </c>
      <c r="AR7" s="31">
        <f t="shared" si="14"/>
        <v>0</v>
      </c>
      <c r="AS7" s="31">
        <f t="shared" si="15"/>
        <v>0</v>
      </c>
      <c r="AT7" s="31">
        <f t="shared" si="16"/>
        <v>0</v>
      </c>
      <c r="AU7" s="31">
        <f t="shared" si="17"/>
        <v>0</v>
      </c>
      <c r="AV7" s="31">
        <f t="shared" si="18"/>
        <v>0</v>
      </c>
      <c r="AW7" s="31">
        <f t="shared" si="19"/>
        <v>0</v>
      </c>
      <c r="AX7" s="31">
        <f t="shared" si="20"/>
        <v>0</v>
      </c>
      <c r="AY7" s="15"/>
      <c r="AZ7" s="161">
        <f t="shared" si="21"/>
        <v>0</v>
      </c>
      <c r="BA7" s="161">
        <f t="shared" si="22"/>
        <v>0</v>
      </c>
      <c r="BB7" s="161">
        <f t="shared" si="23"/>
        <v>0</v>
      </c>
      <c r="BC7" s="161">
        <f t="shared" si="24"/>
        <v>0</v>
      </c>
      <c r="BD7" s="161">
        <f t="shared" si="25"/>
        <v>0</v>
      </c>
      <c r="BE7" s="161">
        <f t="shared" si="26"/>
        <v>0</v>
      </c>
      <c r="BF7" s="15"/>
      <c r="BG7" s="15"/>
      <c r="BH7" s="15"/>
      <c r="BI7" s="15"/>
      <c r="BJ7" s="15"/>
      <c r="BK7" s="15"/>
    </row>
    <row r="8" spans="1:63" ht="16.5" customHeight="1" x14ac:dyDescent="0.25">
      <c r="A8" s="152" t="s">
        <v>168</v>
      </c>
      <c r="B8" s="480"/>
      <c r="C8" s="360"/>
      <c r="D8" s="11"/>
      <c r="E8" s="360"/>
      <c r="F8" s="93">
        <f t="shared" si="0"/>
        <v>0</v>
      </c>
      <c r="G8" s="361">
        <v>0.22</v>
      </c>
      <c r="H8" s="370">
        <v>6.7</v>
      </c>
      <c r="I8" s="370">
        <v>3.2</v>
      </c>
      <c r="J8" s="370">
        <v>7.6</v>
      </c>
      <c r="K8" s="30"/>
      <c r="L8" s="30"/>
      <c r="M8" s="30"/>
      <c r="N8" s="364"/>
      <c r="O8" s="303"/>
      <c r="P8" s="410"/>
      <c r="Q8" s="303"/>
      <c r="R8" s="303"/>
      <c r="S8" s="303"/>
      <c r="T8" s="303"/>
      <c r="U8" s="31">
        <f t="shared" si="27"/>
        <v>0</v>
      </c>
      <c r="V8" s="31">
        <f t="shared" si="28"/>
        <v>0</v>
      </c>
      <c r="W8" s="31">
        <f t="shared" si="29"/>
        <v>0</v>
      </c>
      <c r="X8" s="31">
        <f t="shared" si="30"/>
        <v>0</v>
      </c>
      <c r="Y8" s="31">
        <f t="shared" si="31"/>
        <v>0</v>
      </c>
      <c r="Z8" s="31">
        <f t="shared" si="32"/>
        <v>0</v>
      </c>
      <c r="AA8" s="31">
        <f t="shared" si="2"/>
        <v>0</v>
      </c>
      <c r="AB8" s="31">
        <f t="shared" si="3"/>
        <v>0</v>
      </c>
      <c r="AC8" s="31">
        <f t="shared" si="4"/>
        <v>0</v>
      </c>
      <c r="AD8" s="31">
        <f t="shared" si="5"/>
        <v>0</v>
      </c>
      <c r="AE8" s="31">
        <f t="shared" si="6"/>
        <v>0</v>
      </c>
      <c r="AF8" s="31">
        <f t="shared" si="7"/>
        <v>0</v>
      </c>
      <c r="AG8" s="31">
        <f t="shared" si="33"/>
        <v>0</v>
      </c>
      <c r="AH8" s="31">
        <f t="shared" si="34"/>
        <v>0</v>
      </c>
      <c r="AI8" s="31">
        <f t="shared" si="35"/>
        <v>0</v>
      </c>
      <c r="AJ8" s="31">
        <f t="shared" si="36"/>
        <v>0</v>
      </c>
      <c r="AK8" s="31">
        <f t="shared" si="37"/>
        <v>0</v>
      </c>
      <c r="AL8" s="31">
        <f t="shared" si="38"/>
        <v>0</v>
      </c>
      <c r="AM8" s="31">
        <f t="shared" si="9"/>
        <v>0</v>
      </c>
      <c r="AN8" s="31">
        <f t="shared" si="10"/>
        <v>0</v>
      </c>
      <c r="AO8" s="31">
        <f t="shared" si="11"/>
        <v>0</v>
      </c>
      <c r="AP8" s="31">
        <f t="shared" si="12"/>
        <v>0</v>
      </c>
      <c r="AQ8" s="31">
        <f t="shared" si="13"/>
        <v>0</v>
      </c>
      <c r="AR8" s="31">
        <f t="shared" si="14"/>
        <v>0</v>
      </c>
      <c r="AS8" s="31">
        <f t="shared" si="15"/>
        <v>0</v>
      </c>
      <c r="AT8" s="31">
        <f t="shared" si="16"/>
        <v>0</v>
      </c>
      <c r="AU8" s="31">
        <f t="shared" si="17"/>
        <v>0</v>
      </c>
      <c r="AV8" s="31">
        <f t="shared" si="18"/>
        <v>0</v>
      </c>
      <c r="AW8" s="31">
        <f t="shared" si="19"/>
        <v>0</v>
      </c>
      <c r="AX8" s="31">
        <f t="shared" si="20"/>
        <v>0</v>
      </c>
      <c r="AY8" s="15"/>
      <c r="AZ8" s="161">
        <f t="shared" si="21"/>
        <v>0</v>
      </c>
      <c r="BA8" s="161">
        <f t="shared" si="22"/>
        <v>0</v>
      </c>
      <c r="BB8" s="161">
        <f t="shared" si="23"/>
        <v>0</v>
      </c>
      <c r="BC8" s="161">
        <f t="shared" si="24"/>
        <v>0</v>
      </c>
      <c r="BD8" s="161">
        <f t="shared" si="25"/>
        <v>0</v>
      </c>
      <c r="BE8" s="161">
        <f t="shared" si="26"/>
        <v>0</v>
      </c>
      <c r="BF8" s="15"/>
      <c r="BG8" s="15"/>
      <c r="BH8" s="15"/>
      <c r="BI8" s="15"/>
      <c r="BJ8" s="15"/>
      <c r="BK8" s="15"/>
    </row>
    <row r="9" spans="1:63" ht="16.5" customHeight="1" x14ac:dyDescent="0.25">
      <c r="A9" s="92" t="s">
        <v>169</v>
      </c>
      <c r="B9" s="480"/>
      <c r="C9" s="360"/>
      <c r="D9" s="11"/>
      <c r="E9" s="360"/>
      <c r="F9" s="93">
        <f t="shared" si="0"/>
        <v>0</v>
      </c>
      <c r="G9" s="361">
        <v>0.22</v>
      </c>
      <c r="H9" s="370">
        <v>5.6</v>
      </c>
      <c r="I9" s="370">
        <v>2.1</v>
      </c>
      <c r="J9" s="370">
        <v>5.7</v>
      </c>
      <c r="K9" s="30"/>
      <c r="L9" s="30"/>
      <c r="M9" s="30"/>
      <c r="N9" s="364"/>
      <c r="O9" s="303"/>
      <c r="P9" s="410"/>
      <c r="Q9" s="303"/>
      <c r="R9" s="303"/>
      <c r="S9" s="303"/>
      <c r="T9" s="303"/>
      <c r="U9" s="31">
        <f t="shared" si="27"/>
        <v>0</v>
      </c>
      <c r="V9" s="31">
        <f t="shared" si="28"/>
        <v>0</v>
      </c>
      <c r="W9" s="31">
        <f t="shared" si="29"/>
        <v>0</v>
      </c>
      <c r="X9" s="31">
        <f t="shared" si="30"/>
        <v>0</v>
      </c>
      <c r="Y9" s="31">
        <f t="shared" si="31"/>
        <v>0</v>
      </c>
      <c r="Z9" s="31">
        <f t="shared" si="32"/>
        <v>0</v>
      </c>
      <c r="AA9" s="31">
        <f t="shared" si="2"/>
        <v>0</v>
      </c>
      <c r="AB9" s="31">
        <f t="shared" si="3"/>
        <v>0</v>
      </c>
      <c r="AC9" s="31">
        <f t="shared" si="4"/>
        <v>0</v>
      </c>
      <c r="AD9" s="31">
        <f t="shared" si="5"/>
        <v>0</v>
      </c>
      <c r="AE9" s="31">
        <f t="shared" si="6"/>
        <v>0</v>
      </c>
      <c r="AF9" s="31">
        <f t="shared" si="7"/>
        <v>0</v>
      </c>
      <c r="AG9" s="31">
        <f t="shared" si="33"/>
        <v>0</v>
      </c>
      <c r="AH9" s="31">
        <f t="shared" si="34"/>
        <v>0</v>
      </c>
      <c r="AI9" s="31">
        <f t="shared" si="35"/>
        <v>0</v>
      </c>
      <c r="AJ9" s="31">
        <f t="shared" si="36"/>
        <v>0</v>
      </c>
      <c r="AK9" s="31">
        <f t="shared" si="37"/>
        <v>0</v>
      </c>
      <c r="AL9" s="31">
        <f t="shared" si="38"/>
        <v>0</v>
      </c>
      <c r="AM9" s="31">
        <f t="shared" si="9"/>
        <v>0</v>
      </c>
      <c r="AN9" s="31">
        <f t="shared" si="10"/>
        <v>0</v>
      </c>
      <c r="AO9" s="31">
        <f t="shared" si="11"/>
        <v>0</v>
      </c>
      <c r="AP9" s="31">
        <f t="shared" si="12"/>
        <v>0</v>
      </c>
      <c r="AQ9" s="31">
        <f t="shared" si="13"/>
        <v>0</v>
      </c>
      <c r="AR9" s="31">
        <f t="shared" si="14"/>
        <v>0</v>
      </c>
      <c r="AS9" s="31">
        <f t="shared" si="15"/>
        <v>0</v>
      </c>
      <c r="AT9" s="31">
        <f t="shared" si="16"/>
        <v>0</v>
      </c>
      <c r="AU9" s="31">
        <f t="shared" si="17"/>
        <v>0</v>
      </c>
      <c r="AV9" s="31">
        <f t="shared" si="18"/>
        <v>0</v>
      </c>
      <c r="AW9" s="31">
        <f t="shared" si="19"/>
        <v>0</v>
      </c>
      <c r="AX9" s="31">
        <f t="shared" si="20"/>
        <v>0</v>
      </c>
      <c r="AY9" s="15"/>
      <c r="AZ9" s="161">
        <f t="shared" si="21"/>
        <v>0</v>
      </c>
      <c r="BA9" s="161">
        <f t="shared" si="22"/>
        <v>0</v>
      </c>
      <c r="BB9" s="161">
        <f t="shared" si="23"/>
        <v>0</v>
      </c>
      <c r="BC9" s="161">
        <f t="shared" si="24"/>
        <v>0</v>
      </c>
      <c r="BD9" s="161">
        <f t="shared" si="25"/>
        <v>0</v>
      </c>
      <c r="BE9" s="161">
        <f t="shared" si="26"/>
        <v>0</v>
      </c>
      <c r="BF9" s="15"/>
      <c r="BG9" s="15"/>
      <c r="BH9" s="15"/>
      <c r="BI9" s="15"/>
      <c r="BJ9" s="15"/>
      <c r="BK9" s="15"/>
    </row>
    <row r="10" spans="1:63" ht="16.5" customHeight="1" x14ac:dyDescent="0.25">
      <c r="A10" s="92" t="s">
        <v>170</v>
      </c>
      <c r="B10" s="480"/>
      <c r="C10" s="360"/>
      <c r="D10" s="11"/>
      <c r="E10" s="360"/>
      <c r="F10" s="93">
        <f t="shared" si="0"/>
        <v>0</v>
      </c>
      <c r="G10" s="361">
        <v>0.24</v>
      </c>
      <c r="H10" s="370">
        <v>5.2</v>
      </c>
      <c r="I10" s="370">
        <v>3.6</v>
      </c>
      <c r="J10" s="370">
        <v>5.5</v>
      </c>
      <c r="K10" s="30"/>
      <c r="L10" s="30"/>
      <c r="M10" s="30"/>
      <c r="N10" s="364"/>
      <c r="O10" s="303"/>
      <c r="P10" s="410"/>
      <c r="Q10" s="303"/>
      <c r="R10" s="303"/>
      <c r="S10" s="303"/>
      <c r="T10" s="303"/>
      <c r="U10" s="31">
        <f t="shared" si="27"/>
        <v>0</v>
      </c>
      <c r="V10" s="31">
        <f t="shared" si="28"/>
        <v>0</v>
      </c>
      <c r="W10" s="31">
        <f t="shared" si="29"/>
        <v>0</v>
      </c>
      <c r="X10" s="31">
        <f t="shared" si="30"/>
        <v>0</v>
      </c>
      <c r="Y10" s="31">
        <f t="shared" si="31"/>
        <v>0</v>
      </c>
      <c r="Z10" s="31">
        <f t="shared" si="32"/>
        <v>0</v>
      </c>
      <c r="AA10" s="31">
        <f t="shared" si="2"/>
        <v>0</v>
      </c>
      <c r="AB10" s="31">
        <f t="shared" si="3"/>
        <v>0</v>
      </c>
      <c r="AC10" s="31">
        <f t="shared" si="4"/>
        <v>0</v>
      </c>
      <c r="AD10" s="31">
        <f t="shared" si="5"/>
        <v>0</v>
      </c>
      <c r="AE10" s="31">
        <f t="shared" si="6"/>
        <v>0</v>
      </c>
      <c r="AF10" s="31">
        <f t="shared" si="7"/>
        <v>0</v>
      </c>
      <c r="AG10" s="31">
        <f t="shared" si="33"/>
        <v>0</v>
      </c>
      <c r="AH10" s="31">
        <f t="shared" si="34"/>
        <v>0</v>
      </c>
      <c r="AI10" s="31">
        <f t="shared" si="35"/>
        <v>0</v>
      </c>
      <c r="AJ10" s="31">
        <f t="shared" si="36"/>
        <v>0</v>
      </c>
      <c r="AK10" s="31">
        <f t="shared" si="37"/>
        <v>0</v>
      </c>
      <c r="AL10" s="31">
        <f t="shared" si="38"/>
        <v>0</v>
      </c>
      <c r="AM10" s="31">
        <f t="shared" si="9"/>
        <v>0</v>
      </c>
      <c r="AN10" s="31">
        <f t="shared" si="10"/>
        <v>0</v>
      </c>
      <c r="AO10" s="31">
        <f t="shared" si="11"/>
        <v>0</v>
      </c>
      <c r="AP10" s="31">
        <f t="shared" si="12"/>
        <v>0</v>
      </c>
      <c r="AQ10" s="31">
        <f t="shared" si="13"/>
        <v>0</v>
      </c>
      <c r="AR10" s="31">
        <f t="shared" si="14"/>
        <v>0</v>
      </c>
      <c r="AS10" s="31">
        <f t="shared" si="15"/>
        <v>0</v>
      </c>
      <c r="AT10" s="31">
        <f t="shared" si="16"/>
        <v>0</v>
      </c>
      <c r="AU10" s="31">
        <f t="shared" si="17"/>
        <v>0</v>
      </c>
      <c r="AV10" s="31">
        <f t="shared" si="18"/>
        <v>0</v>
      </c>
      <c r="AW10" s="31">
        <f t="shared" si="19"/>
        <v>0</v>
      </c>
      <c r="AX10" s="31">
        <f t="shared" si="20"/>
        <v>0</v>
      </c>
      <c r="AY10" s="15"/>
      <c r="AZ10" s="161">
        <f t="shared" si="21"/>
        <v>0</v>
      </c>
      <c r="BA10" s="161">
        <f t="shared" si="22"/>
        <v>0</v>
      </c>
      <c r="BB10" s="161">
        <f t="shared" si="23"/>
        <v>0</v>
      </c>
      <c r="BC10" s="161">
        <f t="shared" si="24"/>
        <v>0</v>
      </c>
      <c r="BD10" s="161">
        <f t="shared" si="25"/>
        <v>0</v>
      </c>
      <c r="BE10" s="161">
        <f t="shared" si="26"/>
        <v>0</v>
      </c>
      <c r="BF10" s="15"/>
      <c r="BG10" s="15"/>
      <c r="BH10" s="15"/>
      <c r="BI10" s="15"/>
      <c r="BJ10" s="15"/>
      <c r="BK10" s="15"/>
    </row>
    <row r="11" spans="1:63" ht="16.5" customHeight="1" x14ac:dyDescent="0.25">
      <c r="A11" s="92" t="s">
        <v>171</v>
      </c>
      <c r="B11" s="480"/>
      <c r="C11" s="360"/>
      <c r="D11" s="11"/>
      <c r="E11" s="360"/>
      <c r="F11" s="93">
        <f t="shared" si="0"/>
        <v>0</v>
      </c>
      <c r="G11" s="361">
        <v>0.24</v>
      </c>
      <c r="H11" s="370">
        <v>7.8</v>
      </c>
      <c r="I11" s="370">
        <v>4.7</v>
      </c>
      <c r="J11" s="370">
        <v>5.5</v>
      </c>
      <c r="K11" s="30"/>
      <c r="L11" s="30"/>
      <c r="M11" s="30"/>
      <c r="N11" s="364"/>
      <c r="O11" s="303"/>
      <c r="P11" s="410"/>
      <c r="Q11" s="303"/>
      <c r="R11" s="303"/>
      <c r="S11" s="303"/>
      <c r="T11" s="303"/>
      <c r="U11" s="31">
        <f t="shared" si="27"/>
        <v>0</v>
      </c>
      <c r="V11" s="31">
        <f t="shared" si="28"/>
        <v>0</v>
      </c>
      <c r="W11" s="31">
        <f t="shared" si="29"/>
        <v>0</v>
      </c>
      <c r="X11" s="31">
        <f t="shared" si="30"/>
        <v>0</v>
      </c>
      <c r="Y11" s="31">
        <f t="shared" si="31"/>
        <v>0</v>
      </c>
      <c r="Z11" s="31">
        <f t="shared" si="32"/>
        <v>0</v>
      </c>
      <c r="AA11" s="31">
        <f t="shared" si="2"/>
        <v>0</v>
      </c>
      <c r="AB11" s="31">
        <f t="shared" si="3"/>
        <v>0</v>
      </c>
      <c r="AC11" s="31">
        <f t="shared" si="4"/>
        <v>0</v>
      </c>
      <c r="AD11" s="31">
        <f t="shared" si="5"/>
        <v>0</v>
      </c>
      <c r="AE11" s="31">
        <f t="shared" si="6"/>
        <v>0</v>
      </c>
      <c r="AF11" s="31">
        <f t="shared" si="7"/>
        <v>0</v>
      </c>
      <c r="AG11" s="31">
        <f t="shared" si="33"/>
        <v>0</v>
      </c>
      <c r="AH11" s="31">
        <f t="shared" si="34"/>
        <v>0</v>
      </c>
      <c r="AI11" s="31">
        <f t="shared" si="35"/>
        <v>0</v>
      </c>
      <c r="AJ11" s="31">
        <f t="shared" si="36"/>
        <v>0</v>
      </c>
      <c r="AK11" s="31">
        <f t="shared" si="37"/>
        <v>0</v>
      </c>
      <c r="AL11" s="31">
        <f t="shared" si="38"/>
        <v>0</v>
      </c>
      <c r="AM11" s="31">
        <f t="shared" si="9"/>
        <v>0</v>
      </c>
      <c r="AN11" s="31">
        <f t="shared" si="10"/>
        <v>0</v>
      </c>
      <c r="AO11" s="31">
        <f t="shared" si="11"/>
        <v>0</v>
      </c>
      <c r="AP11" s="31">
        <f t="shared" si="12"/>
        <v>0</v>
      </c>
      <c r="AQ11" s="31">
        <f t="shared" si="13"/>
        <v>0</v>
      </c>
      <c r="AR11" s="31">
        <f t="shared" si="14"/>
        <v>0</v>
      </c>
      <c r="AS11" s="31">
        <f t="shared" si="15"/>
        <v>0</v>
      </c>
      <c r="AT11" s="31">
        <f t="shared" si="16"/>
        <v>0</v>
      </c>
      <c r="AU11" s="31">
        <f t="shared" si="17"/>
        <v>0</v>
      </c>
      <c r="AV11" s="31">
        <f t="shared" si="18"/>
        <v>0</v>
      </c>
      <c r="AW11" s="31">
        <f t="shared" si="19"/>
        <v>0</v>
      </c>
      <c r="AX11" s="31">
        <f t="shared" si="20"/>
        <v>0</v>
      </c>
      <c r="AY11" s="15"/>
      <c r="AZ11" s="161">
        <f t="shared" si="21"/>
        <v>0</v>
      </c>
      <c r="BA11" s="161">
        <f t="shared" si="22"/>
        <v>0</v>
      </c>
      <c r="BB11" s="161">
        <f t="shared" si="23"/>
        <v>0</v>
      </c>
      <c r="BC11" s="161">
        <f t="shared" si="24"/>
        <v>0</v>
      </c>
      <c r="BD11" s="161">
        <f t="shared" si="25"/>
        <v>0</v>
      </c>
      <c r="BE11" s="161">
        <f t="shared" si="26"/>
        <v>0</v>
      </c>
      <c r="BF11" s="15"/>
      <c r="BG11" s="15"/>
      <c r="BH11" s="15"/>
      <c r="BI11" s="15"/>
      <c r="BJ11" s="15"/>
      <c r="BK11" s="15"/>
    </row>
    <row r="12" spans="1:63" ht="16.5" customHeight="1" x14ac:dyDescent="0.25">
      <c r="A12" s="92" t="s">
        <v>5</v>
      </c>
      <c r="B12" s="480"/>
      <c r="C12" s="360"/>
      <c r="D12" s="11"/>
      <c r="E12" s="360"/>
      <c r="F12" s="93">
        <f t="shared" si="0"/>
        <v>0</v>
      </c>
      <c r="G12" s="361">
        <v>0.3</v>
      </c>
      <c r="H12" s="370">
        <v>5.2</v>
      </c>
      <c r="I12" s="370">
        <v>3.5</v>
      </c>
      <c r="J12" s="370">
        <v>8.6999999999999993</v>
      </c>
      <c r="K12" s="30"/>
      <c r="L12" s="30"/>
      <c r="M12" s="30"/>
      <c r="N12" s="364"/>
      <c r="O12" s="303"/>
      <c r="P12" s="410"/>
      <c r="Q12" s="303"/>
      <c r="R12" s="303"/>
      <c r="S12" s="303"/>
      <c r="T12" s="303"/>
      <c r="U12" s="31">
        <f t="shared" si="27"/>
        <v>0</v>
      </c>
      <c r="V12" s="31">
        <f t="shared" si="28"/>
        <v>0</v>
      </c>
      <c r="W12" s="31">
        <f t="shared" si="29"/>
        <v>0</v>
      </c>
      <c r="X12" s="31">
        <f t="shared" si="30"/>
        <v>0</v>
      </c>
      <c r="Y12" s="31">
        <f t="shared" si="31"/>
        <v>0</v>
      </c>
      <c r="Z12" s="31">
        <f t="shared" si="32"/>
        <v>0</v>
      </c>
      <c r="AA12" s="31">
        <f t="shared" si="2"/>
        <v>0</v>
      </c>
      <c r="AB12" s="31">
        <f t="shared" si="3"/>
        <v>0</v>
      </c>
      <c r="AC12" s="31">
        <f t="shared" si="4"/>
        <v>0</v>
      </c>
      <c r="AD12" s="31">
        <f t="shared" si="5"/>
        <v>0</v>
      </c>
      <c r="AE12" s="31">
        <f t="shared" si="6"/>
        <v>0</v>
      </c>
      <c r="AF12" s="31">
        <f t="shared" si="7"/>
        <v>0</v>
      </c>
      <c r="AG12" s="31">
        <f t="shared" si="33"/>
        <v>0</v>
      </c>
      <c r="AH12" s="31">
        <f t="shared" si="34"/>
        <v>0</v>
      </c>
      <c r="AI12" s="31">
        <f t="shared" si="35"/>
        <v>0</v>
      </c>
      <c r="AJ12" s="31">
        <f t="shared" si="36"/>
        <v>0</v>
      </c>
      <c r="AK12" s="31">
        <f t="shared" si="37"/>
        <v>0</v>
      </c>
      <c r="AL12" s="31">
        <f t="shared" si="38"/>
        <v>0</v>
      </c>
      <c r="AM12" s="31">
        <f t="shared" si="9"/>
        <v>0</v>
      </c>
      <c r="AN12" s="31">
        <f t="shared" si="10"/>
        <v>0</v>
      </c>
      <c r="AO12" s="31">
        <f t="shared" si="11"/>
        <v>0</v>
      </c>
      <c r="AP12" s="31">
        <f t="shared" si="12"/>
        <v>0</v>
      </c>
      <c r="AQ12" s="31">
        <f t="shared" si="13"/>
        <v>0</v>
      </c>
      <c r="AR12" s="31">
        <f t="shared" si="14"/>
        <v>0</v>
      </c>
      <c r="AS12" s="31">
        <f t="shared" si="15"/>
        <v>0</v>
      </c>
      <c r="AT12" s="31">
        <f t="shared" si="16"/>
        <v>0</v>
      </c>
      <c r="AU12" s="31">
        <f t="shared" si="17"/>
        <v>0</v>
      </c>
      <c r="AV12" s="31">
        <f t="shared" si="18"/>
        <v>0</v>
      </c>
      <c r="AW12" s="31">
        <f t="shared" si="19"/>
        <v>0</v>
      </c>
      <c r="AX12" s="31">
        <f t="shared" si="20"/>
        <v>0</v>
      </c>
      <c r="AY12" s="15"/>
      <c r="AZ12" s="161">
        <f t="shared" si="21"/>
        <v>0</v>
      </c>
      <c r="BA12" s="161">
        <f t="shared" si="22"/>
        <v>0</v>
      </c>
      <c r="BB12" s="161">
        <f t="shared" si="23"/>
        <v>0</v>
      </c>
      <c r="BC12" s="161">
        <f t="shared" si="24"/>
        <v>0</v>
      </c>
      <c r="BD12" s="161">
        <f t="shared" si="25"/>
        <v>0</v>
      </c>
      <c r="BE12" s="161">
        <f t="shared" si="26"/>
        <v>0</v>
      </c>
      <c r="BF12" s="15"/>
      <c r="BG12" s="15"/>
      <c r="BH12" s="15"/>
      <c r="BI12" s="15"/>
      <c r="BJ12" s="15"/>
      <c r="BK12" s="15"/>
    </row>
    <row r="13" spans="1:63" ht="16.5" customHeight="1" x14ac:dyDescent="0.25">
      <c r="A13" s="92" t="s">
        <v>6</v>
      </c>
      <c r="B13" s="480"/>
      <c r="C13" s="360"/>
      <c r="D13" s="11"/>
      <c r="E13" s="360"/>
      <c r="F13" s="93">
        <f t="shared" si="0"/>
        <v>0</v>
      </c>
      <c r="G13" s="361">
        <v>0.32</v>
      </c>
      <c r="H13" s="370">
        <v>8.9</v>
      </c>
      <c r="I13" s="370">
        <v>5.4</v>
      </c>
      <c r="J13" s="370">
        <v>17.7</v>
      </c>
      <c r="K13" s="30"/>
      <c r="L13" s="30"/>
      <c r="M13" s="30"/>
      <c r="N13" s="364"/>
      <c r="O13" s="303"/>
      <c r="P13" s="410"/>
      <c r="Q13" s="303"/>
      <c r="R13" s="303"/>
      <c r="S13" s="303"/>
      <c r="T13" s="303"/>
      <c r="U13" s="31">
        <f t="shared" si="27"/>
        <v>0</v>
      </c>
      <c r="V13" s="31">
        <f t="shared" si="28"/>
        <v>0</v>
      </c>
      <c r="W13" s="31">
        <f t="shared" si="29"/>
        <v>0</v>
      </c>
      <c r="X13" s="31">
        <f t="shared" si="30"/>
        <v>0</v>
      </c>
      <c r="Y13" s="31">
        <f t="shared" si="31"/>
        <v>0</v>
      </c>
      <c r="Z13" s="31">
        <f t="shared" si="32"/>
        <v>0</v>
      </c>
      <c r="AA13" s="31">
        <f t="shared" si="2"/>
        <v>0</v>
      </c>
      <c r="AB13" s="31">
        <f t="shared" si="3"/>
        <v>0</v>
      </c>
      <c r="AC13" s="31">
        <f t="shared" si="4"/>
        <v>0</v>
      </c>
      <c r="AD13" s="31">
        <f t="shared" si="5"/>
        <v>0</v>
      </c>
      <c r="AE13" s="31">
        <f t="shared" si="6"/>
        <v>0</v>
      </c>
      <c r="AF13" s="31">
        <f t="shared" si="7"/>
        <v>0</v>
      </c>
      <c r="AG13" s="31">
        <f t="shared" si="33"/>
        <v>0</v>
      </c>
      <c r="AH13" s="31">
        <f t="shared" si="34"/>
        <v>0</v>
      </c>
      <c r="AI13" s="31">
        <f t="shared" si="35"/>
        <v>0</v>
      </c>
      <c r="AJ13" s="31">
        <f t="shared" si="36"/>
        <v>0</v>
      </c>
      <c r="AK13" s="31">
        <f t="shared" si="37"/>
        <v>0</v>
      </c>
      <c r="AL13" s="31">
        <f t="shared" si="38"/>
        <v>0</v>
      </c>
      <c r="AM13" s="31">
        <f t="shared" si="9"/>
        <v>0</v>
      </c>
      <c r="AN13" s="31">
        <f t="shared" si="10"/>
        <v>0</v>
      </c>
      <c r="AO13" s="31">
        <f t="shared" si="11"/>
        <v>0</v>
      </c>
      <c r="AP13" s="31">
        <f t="shared" si="12"/>
        <v>0</v>
      </c>
      <c r="AQ13" s="31">
        <f t="shared" si="13"/>
        <v>0</v>
      </c>
      <c r="AR13" s="31">
        <f t="shared" si="14"/>
        <v>0</v>
      </c>
      <c r="AS13" s="31">
        <f t="shared" si="15"/>
        <v>0</v>
      </c>
      <c r="AT13" s="31">
        <f t="shared" si="16"/>
        <v>0</v>
      </c>
      <c r="AU13" s="31">
        <f t="shared" si="17"/>
        <v>0</v>
      </c>
      <c r="AV13" s="31">
        <f t="shared" si="18"/>
        <v>0</v>
      </c>
      <c r="AW13" s="31">
        <f t="shared" si="19"/>
        <v>0</v>
      </c>
      <c r="AX13" s="31">
        <f t="shared" si="20"/>
        <v>0</v>
      </c>
      <c r="AY13" s="15"/>
      <c r="AZ13" s="161">
        <f t="shared" si="21"/>
        <v>0</v>
      </c>
      <c r="BA13" s="161">
        <f t="shared" si="22"/>
        <v>0</v>
      </c>
      <c r="BB13" s="161">
        <f t="shared" si="23"/>
        <v>0</v>
      </c>
      <c r="BC13" s="161">
        <f t="shared" si="24"/>
        <v>0</v>
      </c>
      <c r="BD13" s="161">
        <f t="shared" si="25"/>
        <v>0</v>
      </c>
      <c r="BE13" s="161">
        <f t="shared" si="26"/>
        <v>0</v>
      </c>
      <c r="BF13" s="15"/>
      <c r="BG13" s="15"/>
      <c r="BH13" s="15"/>
      <c r="BI13" s="15"/>
      <c r="BJ13" s="15"/>
      <c r="BK13" s="15"/>
    </row>
    <row r="14" spans="1:63" ht="16.5" customHeight="1" x14ac:dyDescent="0.25">
      <c r="A14" s="92" t="s">
        <v>181</v>
      </c>
      <c r="B14" s="480"/>
      <c r="C14" s="360"/>
      <c r="D14" s="11"/>
      <c r="E14" s="360"/>
      <c r="F14" s="93">
        <f t="shared" si="0"/>
        <v>0</v>
      </c>
      <c r="G14" s="361">
        <v>0.28999999999999998</v>
      </c>
      <c r="H14" s="370">
        <v>7.9</v>
      </c>
      <c r="I14" s="370">
        <v>6.2</v>
      </c>
      <c r="J14" s="370">
        <v>10.4</v>
      </c>
      <c r="K14" s="30"/>
      <c r="L14" s="30"/>
      <c r="M14" s="30"/>
      <c r="N14" s="364"/>
      <c r="O14" s="303"/>
      <c r="P14" s="410"/>
      <c r="Q14" s="303"/>
      <c r="R14" s="303"/>
      <c r="S14" s="303"/>
      <c r="T14" s="303"/>
      <c r="U14" s="31">
        <f t="shared" si="27"/>
        <v>0</v>
      </c>
      <c r="V14" s="31">
        <f t="shared" si="28"/>
        <v>0</v>
      </c>
      <c r="W14" s="31">
        <f t="shared" si="29"/>
        <v>0</v>
      </c>
      <c r="X14" s="31">
        <f t="shared" si="30"/>
        <v>0</v>
      </c>
      <c r="Y14" s="31">
        <f t="shared" si="31"/>
        <v>0</v>
      </c>
      <c r="Z14" s="31">
        <f t="shared" si="32"/>
        <v>0</v>
      </c>
      <c r="AA14" s="31">
        <f t="shared" si="2"/>
        <v>0</v>
      </c>
      <c r="AB14" s="31">
        <f t="shared" si="3"/>
        <v>0</v>
      </c>
      <c r="AC14" s="31">
        <f t="shared" si="4"/>
        <v>0</v>
      </c>
      <c r="AD14" s="31">
        <f t="shared" si="5"/>
        <v>0</v>
      </c>
      <c r="AE14" s="31">
        <f t="shared" si="6"/>
        <v>0</v>
      </c>
      <c r="AF14" s="31">
        <f t="shared" si="7"/>
        <v>0</v>
      </c>
      <c r="AG14" s="31">
        <f t="shared" si="33"/>
        <v>0</v>
      </c>
      <c r="AH14" s="31">
        <f t="shared" si="34"/>
        <v>0</v>
      </c>
      <c r="AI14" s="31">
        <f t="shared" si="35"/>
        <v>0</v>
      </c>
      <c r="AJ14" s="31">
        <f t="shared" si="36"/>
        <v>0</v>
      </c>
      <c r="AK14" s="31">
        <f t="shared" si="37"/>
        <v>0</v>
      </c>
      <c r="AL14" s="31">
        <f t="shared" si="38"/>
        <v>0</v>
      </c>
      <c r="AM14" s="31">
        <f t="shared" si="9"/>
        <v>0</v>
      </c>
      <c r="AN14" s="31">
        <f t="shared" si="10"/>
        <v>0</v>
      </c>
      <c r="AO14" s="31">
        <f t="shared" si="11"/>
        <v>0</v>
      </c>
      <c r="AP14" s="31">
        <f t="shared" si="12"/>
        <v>0</v>
      </c>
      <c r="AQ14" s="31">
        <f t="shared" si="13"/>
        <v>0</v>
      </c>
      <c r="AR14" s="31">
        <f t="shared" si="14"/>
        <v>0</v>
      </c>
      <c r="AS14" s="31">
        <f t="shared" si="15"/>
        <v>0</v>
      </c>
      <c r="AT14" s="31">
        <f t="shared" si="16"/>
        <v>0</v>
      </c>
      <c r="AU14" s="31">
        <f t="shared" si="17"/>
        <v>0</v>
      </c>
      <c r="AV14" s="31">
        <f t="shared" si="18"/>
        <v>0</v>
      </c>
      <c r="AW14" s="31">
        <f t="shared" si="19"/>
        <v>0</v>
      </c>
      <c r="AX14" s="31">
        <f t="shared" si="20"/>
        <v>0</v>
      </c>
      <c r="AY14" s="15"/>
      <c r="AZ14" s="161">
        <f t="shared" si="21"/>
        <v>0</v>
      </c>
      <c r="BA14" s="161">
        <f t="shared" si="22"/>
        <v>0</v>
      </c>
      <c r="BB14" s="161">
        <f t="shared" si="23"/>
        <v>0</v>
      </c>
      <c r="BC14" s="161">
        <f t="shared" si="24"/>
        <v>0</v>
      </c>
      <c r="BD14" s="161">
        <f t="shared" si="25"/>
        <v>0</v>
      </c>
      <c r="BE14" s="161">
        <f t="shared" si="26"/>
        <v>0</v>
      </c>
      <c r="BF14" s="15"/>
      <c r="BG14" s="15"/>
      <c r="BH14" s="15"/>
      <c r="BI14" s="15"/>
      <c r="BJ14" s="15"/>
      <c r="BK14" s="15"/>
    </row>
    <row r="15" spans="1:63" ht="16.5" customHeight="1" x14ac:dyDescent="0.25">
      <c r="A15" s="92" t="s">
        <v>9</v>
      </c>
      <c r="B15" s="480"/>
      <c r="C15" s="360"/>
      <c r="D15" s="11"/>
      <c r="E15" s="360"/>
      <c r="F15" s="93">
        <f t="shared" si="0"/>
        <v>0</v>
      </c>
      <c r="G15" s="361">
        <v>0.42</v>
      </c>
      <c r="H15" s="370">
        <v>20.399999999999999</v>
      </c>
      <c r="I15" s="370">
        <v>16</v>
      </c>
      <c r="J15" s="370">
        <v>12.2</v>
      </c>
      <c r="K15" s="30"/>
      <c r="L15" s="30"/>
      <c r="M15" s="30"/>
      <c r="N15" s="364"/>
      <c r="O15" s="303"/>
      <c r="P15" s="410"/>
      <c r="Q15" s="303"/>
      <c r="R15" s="303"/>
      <c r="S15" s="303"/>
      <c r="T15" s="303"/>
      <c r="U15" s="31">
        <f t="shared" si="27"/>
        <v>0</v>
      </c>
      <c r="V15" s="31">
        <f t="shared" si="28"/>
        <v>0</v>
      </c>
      <c r="W15" s="31">
        <f t="shared" si="29"/>
        <v>0</v>
      </c>
      <c r="X15" s="31">
        <f t="shared" si="30"/>
        <v>0</v>
      </c>
      <c r="Y15" s="31">
        <f t="shared" si="31"/>
        <v>0</v>
      </c>
      <c r="Z15" s="31">
        <f t="shared" si="32"/>
        <v>0</v>
      </c>
      <c r="AA15" s="31">
        <f t="shared" si="2"/>
        <v>0</v>
      </c>
      <c r="AB15" s="31">
        <f t="shared" si="3"/>
        <v>0</v>
      </c>
      <c r="AC15" s="31">
        <f t="shared" si="4"/>
        <v>0</v>
      </c>
      <c r="AD15" s="31">
        <f t="shared" si="5"/>
        <v>0</v>
      </c>
      <c r="AE15" s="31">
        <f t="shared" si="6"/>
        <v>0</v>
      </c>
      <c r="AF15" s="31">
        <f t="shared" si="7"/>
        <v>0</v>
      </c>
      <c r="AG15" s="31">
        <f t="shared" si="33"/>
        <v>0</v>
      </c>
      <c r="AH15" s="31">
        <f t="shared" si="34"/>
        <v>0</v>
      </c>
      <c r="AI15" s="31">
        <f t="shared" si="35"/>
        <v>0</v>
      </c>
      <c r="AJ15" s="31">
        <f t="shared" si="36"/>
        <v>0</v>
      </c>
      <c r="AK15" s="31">
        <f t="shared" si="37"/>
        <v>0</v>
      </c>
      <c r="AL15" s="31">
        <f t="shared" si="38"/>
        <v>0</v>
      </c>
      <c r="AM15" s="31">
        <f t="shared" si="9"/>
        <v>0</v>
      </c>
      <c r="AN15" s="31">
        <f t="shared" si="10"/>
        <v>0</v>
      </c>
      <c r="AO15" s="31">
        <f t="shared" si="11"/>
        <v>0</v>
      </c>
      <c r="AP15" s="31">
        <f t="shared" si="12"/>
        <v>0</v>
      </c>
      <c r="AQ15" s="31">
        <f t="shared" si="13"/>
        <v>0</v>
      </c>
      <c r="AR15" s="31">
        <f t="shared" si="14"/>
        <v>0</v>
      </c>
      <c r="AS15" s="31">
        <f t="shared" si="15"/>
        <v>0</v>
      </c>
      <c r="AT15" s="31">
        <f t="shared" si="16"/>
        <v>0</v>
      </c>
      <c r="AU15" s="31">
        <f t="shared" si="17"/>
        <v>0</v>
      </c>
      <c r="AV15" s="31">
        <f t="shared" si="18"/>
        <v>0</v>
      </c>
      <c r="AW15" s="31">
        <f t="shared" si="19"/>
        <v>0</v>
      </c>
      <c r="AX15" s="31">
        <f t="shared" si="20"/>
        <v>0</v>
      </c>
      <c r="AY15" s="15"/>
      <c r="AZ15" s="161">
        <f t="shared" si="21"/>
        <v>0</v>
      </c>
      <c r="BA15" s="161">
        <f t="shared" si="22"/>
        <v>0</v>
      </c>
      <c r="BB15" s="161">
        <f t="shared" si="23"/>
        <v>0</v>
      </c>
      <c r="BC15" s="161">
        <f t="shared" si="24"/>
        <v>0</v>
      </c>
      <c r="BD15" s="161">
        <f t="shared" si="25"/>
        <v>0</v>
      </c>
      <c r="BE15" s="161">
        <f t="shared" si="26"/>
        <v>0</v>
      </c>
      <c r="BF15" s="15"/>
      <c r="BG15" s="15"/>
      <c r="BH15" s="15"/>
      <c r="BI15" s="15"/>
      <c r="BJ15" s="15"/>
      <c r="BK15" s="15"/>
    </row>
    <row r="16" spans="1:63" ht="16.5" customHeight="1" x14ac:dyDescent="0.25">
      <c r="A16" s="92" t="s">
        <v>217</v>
      </c>
      <c r="B16" s="480"/>
      <c r="C16" s="360"/>
      <c r="D16" s="11"/>
      <c r="E16" s="360"/>
      <c r="F16" s="93">
        <f t="shared" si="0"/>
        <v>0</v>
      </c>
      <c r="G16" s="362">
        <v>0</v>
      </c>
      <c r="H16" s="94"/>
      <c r="I16" s="94"/>
      <c r="J16" s="94"/>
      <c r="K16" s="94"/>
      <c r="L16" s="94"/>
      <c r="M16" s="94"/>
      <c r="N16" s="364"/>
      <c r="O16" s="303"/>
      <c r="P16" s="410"/>
      <c r="Q16" s="303"/>
      <c r="R16" s="303"/>
      <c r="S16" s="303"/>
      <c r="T16" s="303"/>
      <c r="U16" s="31">
        <f t="shared" si="27"/>
        <v>0</v>
      </c>
      <c r="V16" s="31">
        <f t="shared" si="28"/>
        <v>0</v>
      </c>
      <c r="W16" s="31">
        <f t="shared" si="29"/>
        <v>0</v>
      </c>
      <c r="X16" s="31">
        <f t="shared" si="30"/>
        <v>0</v>
      </c>
      <c r="Y16" s="31">
        <f t="shared" si="31"/>
        <v>0</v>
      </c>
      <c r="Z16" s="31">
        <f t="shared" si="32"/>
        <v>0</v>
      </c>
      <c r="AA16" s="31">
        <f t="shared" si="2"/>
        <v>0</v>
      </c>
      <c r="AB16" s="31">
        <f t="shared" si="3"/>
        <v>0</v>
      </c>
      <c r="AC16" s="31">
        <f t="shared" si="4"/>
        <v>0</v>
      </c>
      <c r="AD16" s="31">
        <f t="shared" si="5"/>
        <v>0</v>
      </c>
      <c r="AE16" s="31">
        <f t="shared" si="6"/>
        <v>0</v>
      </c>
      <c r="AF16" s="31">
        <f t="shared" si="7"/>
        <v>0</v>
      </c>
      <c r="AG16" s="31">
        <f t="shared" si="33"/>
        <v>0</v>
      </c>
      <c r="AH16" s="31">
        <f t="shared" si="34"/>
        <v>0</v>
      </c>
      <c r="AI16" s="31">
        <f t="shared" si="35"/>
        <v>0</v>
      </c>
      <c r="AJ16" s="31">
        <f t="shared" si="36"/>
        <v>0</v>
      </c>
      <c r="AK16" s="31">
        <f t="shared" si="37"/>
        <v>0</v>
      </c>
      <c r="AL16" s="31">
        <f t="shared" si="38"/>
        <v>0</v>
      </c>
      <c r="AM16" s="31">
        <f t="shared" si="9"/>
        <v>0</v>
      </c>
      <c r="AN16" s="31">
        <f t="shared" si="10"/>
        <v>0</v>
      </c>
      <c r="AO16" s="31">
        <f t="shared" si="11"/>
        <v>0</v>
      </c>
      <c r="AP16" s="31">
        <f t="shared" si="12"/>
        <v>0</v>
      </c>
      <c r="AQ16" s="31">
        <f t="shared" si="13"/>
        <v>0</v>
      </c>
      <c r="AR16" s="31">
        <f t="shared" si="14"/>
        <v>0</v>
      </c>
      <c r="AS16" s="31">
        <f t="shared" si="15"/>
        <v>0</v>
      </c>
      <c r="AT16" s="31">
        <f t="shared" si="16"/>
        <v>0</v>
      </c>
      <c r="AU16" s="31">
        <f t="shared" si="17"/>
        <v>0</v>
      </c>
      <c r="AV16" s="31">
        <f t="shared" si="18"/>
        <v>0</v>
      </c>
      <c r="AW16" s="31">
        <f t="shared" si="19"/>
        <v>0</v>
      </c>
      <c r="AX16" s="31">
        <f t="shared" si="20"/>
        <v>0</v>
      </c>
      <c r="AY16" s="15"/>
      <c r="AZ16" s="161">
        <f t="shared" si="21"/>
        <v>0</v>
      </c>
      <c r="BA16" s="161">
        <f t="shared" si="22"/>
        <v>0</v>
      </c>
      <c r="BB16" s="161">
        <f t="shared" si="23"/>
        <v>0</v>
      </c>
      <c r="BC16" s="161">
        <f t="shared" si="24"/>
        <v>0</v>
      </c>
      <c r="BD16" s="161">
        <f t="shared" si="25"/>
        <v>0</v>
      </c>
      <c r="BE16" s="161">
        <f t="shared" si="26"/>
        <v>0</v>
      </c>
      <c r="BF16" s="15"/>
      <c r="BG16" s="15"/>
      <c r="BH16" s="15"/>
      <c r="BI16" s="15"/>
      <c r="BJ16" s="15"/>
      <c r="BK16" s="15"/>
    </row>
    <row r="17" spans="1:63" ht="16.5" customHeight="1" x14ac:dyDescent="0.25">
      <c r="A17" s="92" t="s">
        <v>130</v>
      </c>
      <c r="B17" s="480"/>
      <c r="C17" s="360"/>
      <c r="D17" s="11"/>
      <c r="E17" s="360"/>
      <c r="F17" s="93">
        <f t="shared" si="0"/>
        <v>0</v>
      </c>
      <c r="G17" s="361">
        <v>0.21</v>
      </c>
      <c r="H17" s="30">
        <v>4.2</v>
      </c>
      <c r="I17" s="30">
        <v>1.7</v>
      </c>
      <c r="J17" s="30">
        <v>2.5</v>
      </c>
      <c r="K17" s="30"/>
      <c r="L17" s="30"/>
      <c r="M17" s="30"/>
      <c r="N17" s="364"/>
      <c r="O17" s="303"/>
      <c r="P17" s="410"/>
      <c r="Q17" s="303"/>
      <c r="R17" s="303"/>
      <c r="S17" s="303"/>
      <c r="T17" s="303"/>
      <c r="U17" s="31">
        <f t="shared" si="27"/>
        <v>0</v>
      </c>
      <c r="V17" s="31">
        <f t="shared" si="28"/>
        <v>0</v>
      </c>
      <c r="W17" s="31">
        <f t="shared" si="29"/>
        <v>0</v>
      </c>
      <c r="X17" s="31">
        <f t="shared" si="30"/>
        <v>0</v>
      </c>
      <c r="Y17" s="31">
        <f t="shared" si="31"/>
        <v>0</v>
      </c>
      <c r="Z17" s="31">
        <f t="shared" si="32"/>
        <v>0</v>
      </c>
      <c r="AA17" s="31">
        <f t="shared" si="2"/>
        <v>0</v>
      </c>
      <c r="AB17" s="31">
        <f t="shared" si="3"/>
        <v>0</v>
      </c>
      <c r="AC17" s="31">
        <f t="shared" si="4"/>
        <v>0</v>
      </c>
      <c r="AD17" s="31">
        <f t="shared" si="5"/>
        <v>0</v>
      </c>
      <c r="AE17" s="31">
        <f t="shared" si="6"/>
        <v>0</v>
      </c>
      <c r="AF17" s="31">
        <f t="shared" si="7"/>
        <v>0</v>
      </c>
      <c r="AG17" s="31">
        <f t="shared" si="33"/>
        <v>0</v>
      </c>
      <c r="AH17" s="31">
        <f t="shared" si="34"/>
        <v>0</v>
      </c>
      <c r="AI17" s="31">
        <f t="shared" si="35"/>
        <v>0</v>
      </c>
      <c r="AJ17" s="31">
        <f t="shared" si="36"/>
        <v>0</v>
      </c>
      <c r="AK17" s="31">
        <f t="shared" si="37"/>
        <v>0</v>
      </c>
      <c r="AL17" s="31">
        <f t="shared" si="38"/>
        <v>0</v>
      </c>
      <c r="AM17" s="31">
        <f t="shared" si="9"/>
        <v>0</v>
      </c>
      <c r="AN17" s="31">
        <f t="shared" si="10"/>
        <v>0</v>
      </c>
      <c r="AO17" s="31">
        <f t="shared" si="11"/>
        <v>0</v>
      </c>
      <c r="AP17" s="31">
        <f t="shared" si="12"/>
        <v>0</v>
      </c>
      <c r="AQ17" s="31">
        <f t="shared" si="13"/>
        <v>0</v>
      </c>
      <c r="AR17" s="31">
        <f t="shared" si="14"/>
        <v>0</v>
      </c>
      <c r="AS17" s="31">
        <f t="shared" si="15"/>
        <v>0</v>
      </c>
      <c r="AT17" s="31">
        <f t="shared" si="16"/>
        <v>0</v>
      </c>
      <c r="AU17" s="31">
        <f t="shared" si="17"/>
        <v>0</v>
      </c>
      <c r="AV17" s="31">
        <f t="shared" si="18"/>
        <v>0</v>
      </c>
      <c r="AW17" s="31">
        <f t="shared" si="19"/>
        <v>0</v>
      </c>
      <c r="AX17" s="31">
        <f t="shared" si="20"/>
        <v>0</v>
      </c>
      <c r="AY17" s="15"/>
      <c r="AZ17" s="161">
        <f t="shared" si="21"/>
        <v>0</v>
      </c>
      <c r="BA17" s="161">
        <f t="shared" si="22"/>
        <v>0</v>
      </c>
      <c r="BB17" s="161">
        <f t="shared" si="23"/>
        <v>0</v>
      </c>
      <c r="BC17" s="161">
        <f t="shared" si="24"/>
        <v>0</v>
      </c>
      <c r="BD17" s="161">
        <f t="shared" si="25"/>
        <v>0</v>
      </c>
      <c r="BE17" s="161">
        <f t="shared" si="26"/>
        <v>0</v>
      </c>
      <c r="BF17" s="15"/>
      <c r="BG17" s="15"/>
      <c r="BH17" s="15"/>
      <c r="BI17" s="15"/>
      <c r="BJ17" s="15"/>
      <c r="BK17" s="15"/>
    </row>
    <row r="18" spans="1:63" ht="16.5" customHeight="1" x14ac:dyDescent="0.25">
      <c r="A18" s="92" t="s">
        <v>132</v>
      </c>
      <c r="B18" s="480"/>
      <c r="C18" s="360"/>
      <c r="D18" s="11"/>
      <c r="E18" s="360"/>
      <c r="F18" s="93">
        <f t="shared" si="0"/>
        <v>0</v>
      </c>
      <c r="G18" s="361">
        <v>0.27</v>
      </c>
      <c r="H18" s="30">
        <v>6.3</v>
      </c>
      <c r="I18" s="30">
        <v>7.8</v>
      </c>
      <c r="J18" s="30">
        <v>2.9</v>
      </c>
      <c r="K18" s="30"/>
      <c r="L18" s="30"/>
      <c r="M18" s="30"/>
      <c r="N18" s="364"/>
      <c r="O18" s="303"/>
      <c r="P18" s="410"/>
      <c r="Q18" s="303"/>
      <c r="R18" s="303"/>
      <c r="S18" s="303"/>
      <c r="T18" s="303"/>
      <c r="U18" s="31">
        <f t="shared" si="27"/>
        <v>0</v>
      </c>
      <c r="V18" s="31">
        <f t="shared" si="28"/>
        <v>0</v>
      </c>
      <c r="W18" s="31">
        <f t="shared" si="29"/>
        <v>0</v>
      </c>
      <c r="X18" s="31">
        <f t="shared" si="30"/>
        <v>0</v>
      </c>
      <c r="Y18" s="31">
        <f t="shared" si="31"/>
        <v>0</v>
      </c>
      <c r="Z18" s="31">
        <f t="shared" si="32"/>
        <v>0</v>
      </c>
      <c r="AA18" s="31">
        <f t="shared" si="2"/>
        <v>0</v>
      </c>
      <c r="AB18" s="31">
        <f t="shared" si="3"/>
        <v>0</v>
      </c>
      <c r="AC18" s="31">
        <f t="shared" si="4"/>
        <v>0</v>
      </c>
      <c r="AD18" s="31">
        <f t="shared" si="5"/>
        <v>0</v>
      </c>
      <c r="AE18" s="31">
        <f t="shared" si="6"/>
        <v>0</v>
      </c>
      <c r="AF18" s="31">
        <f t="shared" si="7"/>
        <v>0</v>
      </c>
      <c r="AG18" s="31">
        <f t="shared" si="33"/>
        <v>0</v>
      </c>
      <c r="AH18" s="31">
        <f t="shared" si="34"/>
        <v>0</v>
      </c>
      <c r="AI18" s="31">
        <f t="shared" si="35"/>
        <v>0</v>
      </c>
      <c r="AJ18" s="31">
        <f t="shared" si="36"/>
        <v>0</v>
      </c>
      <c r="AK18" s="31">
        <f t="shared" si="37"/>
        <v>0</v>
      </c>
      <c r="AL18" s="31">
        <f t="shared" si="38"/>
        <v>0</v>
      </c>
      <c r="AM18" s="31">
        <f t="shared" si="9"/>
        <v>0</v>
      </c>
      <c r="AN18" s="31">
        <f t="shared" si="10"/>
        <v>0</v>
      </c>
      <c r="AO18" s="31">
        <f t="shared" si="11"/>
        <v>0</v>
      </c>
      <c r="AP18" s="31">
        <f t="shared" si="12"/>
        <v>0</v>
      </c>
      <c r="AQ18" s="31">
        <f t="shared" si="13"/>
        <v>0</v>
      </c>
      <c r="AR18" s="31">
        <f t="shared" si="14"/>
        <v>0</v>
      </c>
      <c r="AS18" s="31">
        <f t="shared" si="15"/>
        <v>0</v>
      </c>
      <c r="AT18" s="31">
        <f t="shared" si="16"/>
        <v>0</v>
      </c>
      <c r="AU18" s="31">
        <f t="shared" si="17"/>
        <v>0</v>
      </c>
      <c r="AV18" s="31">
        <f t="shared" si="18"/>
        <v>0</v>
      </c>
      <c r="AW18" s="31">
        <f t="shared" si="19"/>
        <v>0</v>
      </c>
      <c r="AX18" s="31">
        <f t="shared" si="20"/>
        <v>0</v>
      </c>
      <c r="AY18" s="15"/>
      <c r="AZ18" s="161">
        <f t="shared" si="21"/>
        <v>0</v>
      </c>
      <c r="BA18" s="161">
        <f t="shared" si="22"/>
        <v>0</v>
      </c>
      <c r="BB18" s="161">
        <f t="shared" si="23"/>
        <v>0</v>
      </c>
      <c r="BC18" s="161">
        <f t="shared" si="24"/>
        <v>0</v>
      </c>
      <c r="BD18" s="161">
        <f t="shared" si="25"/>
        <v>0</v>
      </c>
      <c r="BE18" s="161">
        <f t="shared" si="26"/>
        <v>0</v>
      </c>
      <c r="BF18" s="15"/>
      <c r="BG18" s="15"/>
      <c r="BH18" s="15"/>
      <c r="BI18" s="15"/>
      <c r="BJ18" s="15"/>
      <c r="BK18" s="15"/>
    </row>
    <row r="19" spans="1:63" ht="16.5" customHeight="1" x14ac:dyDescent="0.25">
      <c r="A19" s="92" t="s">
        <v>310</v>
      </c>
      <c r="B19" s="480"/>
      <c r="C19" s="360"/>
      <c r="D19" s="11"/>
      <c r="E19" s="360"/>
      <c r="F19" s="93">
        <f t="shared" si="0"/>
        <v>0</v>
      </c>
      <c r="G19" s="362">
        <v>0</v>
      </c>
      <c r="H19" s="94"/>
      <c r="I19" s="94"/>
      <c r="J19" s="94"/>
      <c r="K19" s="94"/>
      <c r="L19" s="94"/>
      <c r="M19" s="94"/>
      <c r="N19" s="364"/>
      <c r="O19" s="303"/>
      <c r="P19" s="410"/>
      <c r="Q19" s="303"/>
      <c r="R19" s="303"/>
      <c r="S19" s="303"/>
      <c r="T19" s="303"/>
      <c r="U19" s="31">
        <f>IF(O19=0,$B19*H19/1000,$B19*O19/1000)</f>
        <v>0</v>
      </c>
      <c r="V19" s="31">
        <f>IF(P19=0,$B19*I19/1000,$B19*P19/1000)</f>
        <v>0</v>
      </c>
      <c r="W19" s="31">
        <f>IF(Q19=0,$B19*J19/1000,$B19*Q19/1000)</f>
        <v>0</v>
      </c>
      <c r="X19" s="31">
        <f t="shared" si="30"/>
        <v>0</v>
      </c>
      <c r="Y19" s="31">
        <f t="shared" si="31"/>
        <v>0</v>
      </c>
      <c r="Z19" s="31">
        <f t="shared" si="32"/>
        <v>0</v>
      </c>
      <c r="AA19" s="31">
        <f t="shared" si="2"/>
        <v>0</v>
      </c>
      <c r="AB19" s="31">
        <f t="shared" si="3"/>
        <v>0</v>
      </c>
      <c r="AC19" s="31">
        <f t="shared" si="4"/>
        <v>0</v>
      </c>
      <c r="AD19" s="31">
        <f t="shared" si="5"/>
        <v>0</v>
      </c>
      <c r="AE19" s="31">
        <f t="shared" si="6"/>
        <v>0</v>
      </c>
      <c r="AF19" s="31">
        <f t="shared" si="7"/>
        <v>0</v>
      </c>
      <c r="AG19" s="31">
        <f t="shared" ref="AG19:AL19" si="39">IF(O19=0,$C19*H19/1000,$C19*O19/1000)</f>
        <v>0</v>
      </c>
      <c r="AH19" s="31">
        <f t="shared" si="39"/>
        <v>0</v>
      </c>
      <c r="AI19" s="31">
        <f t="shared" si="39"/>
        <v>0</v>
      </c>
      <c r="AJ19" s="31">
        <f t="shared" si="39"/>
        <v>0</v>
      </c>
      <c r="AK19" s="31">
        <f t="shared" si="39"/>
        <v>0</v>
      </c>
      <c r="AL19" s="31">
        <f t="shared" si="39"/>
        <v>0</v>
      </c>
      <c r="AM19" s="31">
        <f t="shared" si="9"/>
        <v>0</v>
      </c>
      <c r="AN19" s="31">
        <f t="shared" si="10"/>
        <v>0</v>
      </c>
      <c r="AO19" s="31">
        <f t="shared" si="11"/>
        <v>0</v>
      </c>
      <c r="AP19" s="31">
        <f t="shared" si="12"/>
        <v>0</v>
      </c>
      <c r="AQ19" s="31">
        <f t="shared" si="13"/>
        <v>0</v>
      </c>
      <c r="AR19" s="31">
        <f t="shared" si="14"/>
        <v>0</v>
      </c>
      <c r="AS19" s="31">
        <f t="shared" si="15"/>
        <v>0</v>
      </c>
      <c r="AT19" s="31">
        <f t="shared" si="16"/>
        <v>0</v>
      </c>
      <c r="AU19" s="31">
        <f t="shared" si="17"/>
        <v>0</v>
      </c>
      <c r="AV19" s="31">
        <f t="shared" si="18"/>
        <v>0</v>
      </c>
      <c r="AW19" s="31">
        <f t="shared" si="19"/>
        <v>0</v>
      </c>
      <c r="AX19" s="31">
        <f t="shared" si="20"/>
        <v>0</v>
      </c>
      <c r="AY19" s="15"/>
      <c r="AZ19" s="161">
        <f t="shared" si="21"/>
        <v>0</v>
      </c>
      <c r="BA19" s="161">
        <f t="shared" si="22"/>
        <v>0</v>
      </c>
      <c r="BB19" s="161">
        <f t="shared" si="23"/>
        <v>0</v>
      </c>
      <c r="BC19" s="161">
        <f t="shared" si="24"/>
        <v>0</v>
      </c>
      <c r="BD19" s="161">
        <f t="shared" si="25"/>
        <v>0</v>
      </c>
      <c r="BE19" s="161">
        <f t="shared" si="26"/>
        <v>0</v>
      </c>
      <c r="BF19" s="15"/>
      <c r="BG19" s="15"/>
      <c r="BH19" s="15"/>
      <c r="BI19" s="15"/>
      <c r="BJ19" s="15"/>
      <c r="BK19" s="15"/>
    </row>
    <row r="20" spans="1:63" ht="16.5" customHeight="1" x14ac:dyDescent="0.25">
      <c r="A20" s="95" t="s">
        <v>172</v>
      </c>
      <c r="B20" s="480"/>
      <c r="C20" s="360"/>
      <c r="D20" s="11"/>
      <c r="E20" s="360"/>
      <c r="F20" s="93">
        <f t="shared" si="0"/>
        <v>0</v>
      </c>
      <c r="G20" s="361">
        <v>5.9000000000000004E-2</v>
      </c>
      <c r="H20" s="370">
        <v>3.7</v>
      </c>
      <c r="I20" s="370">
        <v>1.5</v>
      </c>
      <c r="J20" s="30">
        <v>3</v>
      </c>
      <c r="K20" s="30"/>
      <c r="L20" s="30"/>
      <c r="M20" s="30"/>
      <c r="N20" s="364"/>
      <c r="O20" s="303"/>
      <c r="P20" s="410"/>
      <c r="Q20" s="303"/>
      <c r="R20" s="303"/>
      <c r="S20" s="303"/>
      <c r="T20" s="303"/>
      <c r="U20" s="31">
        <f t="shared" si="27"/>
        <v>0</v>
      </c>
      <c r="V20" s="31">
        <f t="shared" si="28"/>
        <v>0</v>
      </c>
      <c r="W20" s="31">
        <f t="shared" si="29"/>
        <v>0</v>
      </c>
      <c r="X20" s="31">
        <f t="shared" si="30"/>
        <v>0</v>
      </c>
      <c r="Y20" s="31">
        <f t="shared" si="31"/>
        <v>0</v>
      </c>
      <c r="Z20" s="31">
        <f t="shared" si="32"/>
        <v>0</v>
      </c>
      <c r="AA20" s="31">
        <f t="shared" si="2"/>
        <v>0</v>
      </c>
      <c r="AB20" s="31">
        <f t="shared" si="3"/>
        <v>0</v>
      </c>
      <c r="AC20" s="31">
        <f t="shared" si="4"/>
        <v>0</v>
      </c>
      <c r="AD20" s="31">
        <f t="shared" si="5"/>
        <v>0</v>
      </c>
      <c r="AE20" s="31">
        <f t="shared" si="6"/>
        <v>0</v>
      </c>
      <c r="AF20" s="31">
        <f t="shared" si="7"/>
        <v>0</v>
      </c>
      <c r="AG20" s="31">
        <f t="shared" si="33"/>
        <v>0</v>
      </c>
      <c r="AH20" s="31">
        <f t="shared" si="34"/>
        <v>0</v>
      </c>
      <c r="AI20" s="31">
        <f t="shared" si="35"/>
        <v>0</v>
      </c>
      <c r="AJ20" s="31">
        <f t="shared" si="36"/>
        <v>0</v>
      </c>
      <c r="AK20" s="31">
        <f t="shared" si="37"/>
        <v>0</v>
      </c>
      <c r="AL20" s="31">
        <f t="shared" si="38"/>
        <v>0</v>
      </c>
      <c r="AM20" s="31">
        <f t="shared" si="9"/>
        <v>0</v>
      </c>
      <c r="AN20" s="31">
        <f t="shared" si="10"/>
        <v>0</v>
      </c>
      <c r="AO20" s="31">
        <f t="shared" si="11"/>
        <v>0</v>
      </c>
      <c r="AP20" s="31">
        <f t="shared" si="12"/>
        <v>0</v>
      </c>
      <c r="AQ20" s="31">
        <f t="shared" si="13"/>
        <v>0</v>
      </c>
      <c r="AR20" s="31">
        <f t="shared" si="14"/>
        <v>0</v>
      </c>
      <c r="AS20" s="31">
        <f t="shared" si="15"/>
        <v>0</v>
      </c>
      <c r="AT20" s="31">
        <f t="shared" si="16"/>
        <v>0</v>
      </c>
      <c r="AU20" s="31">
        <f t="shared" si="17"/>
        <v>0</v>
      </c>
      <c r="AV20" s="31">
        <f t="shared" si="18"/>
        <v>0</v>
      </c>
      <c r="AW20" s="31">
        <f t="shared" si="19"/>
        <v>0</v>
      </c>
      <c r="AX20" s="31">
        <f t="shared" si="20"/>
        <v>0</v>
      </c>
      <c r="AY20" s="15"/>
      <c r="AZ20" s="161">
        <f t="shared" si="21"/>
        <v>0</v>
      </c>
      <c r="BA20" s="161">
        <f t="shared" si="22"/>
        <v>0</v>
      </c>
      <c r="BB20" s="161">
        <f t="shared" si="23"/>
        <v>0</v>
      </c>
      <c r="BC20" s="161">
        <f t="shared" si="24"/>
        <v>0</v>
      </c>
      <c r="BD20" s="161">
        <f t="shared" si="25"/>
        <v>0</v>
      </c>
      <c r="BE20" s="161">
        <f t="shared" si="26"/>
        <v>0</v>
      </c>
      <c r="BF20" s="15"/>
      <c r="BG20" s="15"/>
      <c r="BH20" s="15"/>
      <c r="BI20" s="15"/>
      <c r="BJ20" s="15"/>
      <c r="BK20" s="15"/>
    </row>
    <row r="21" spans="1:63" ht="16.5" customHeight="1" x14ac:dyDescent="0.25">
      <c r="A21" s="95" t="s">
        <v>173</v>
      </c>
      <c r="B21" s="480"/>
      <c r="C21" s="360"/>
      <c r="D21" s="11"/>
      <c r="E21" s="360"/>
      <c r="F21" s="93">
        <f t="shared" si="0"/>
        <v>0</v>
      </c>
      <c r="G21" s="361">
        <v>9.1999999999999998E-2</v>
      </c>
      <c r="H21" s="370">
        <v>3.9</v>
      </c>
      <c r="I21" s="370">
        <v>1.9</v>
      </c>
      <c r="J21" s="30">
        <v>3.8</v>
      </c>
      <c r="K21" s="30"/>
      <c r="L21" s="30"/>
      <c r="M21" s="30"/>
      <c r="N21" s="364"/>
      <c r="O21" s="303"/>
      <c r="P21" s="410"/>
      <c r="Q21" s="303"/>
      <c r="R21" s="303"/>
      <c r="S21" s="303"/>
      <c r="T21" s="303"/>
      <c r="U21" s="31">
        <f t="shared" si="27"/>
        <v>0</v>
      </c>
      <c r="V21" s="31">
        <f t="shared" si="28"/>
        <v>0</v>
      </c>
      <c r="W21" s="31">
        <f t="shared" si="29"/>
        <v>0</v>
      </c>
      <c r="X21" s="31">
        <f t="shared" si="30"/>
        <v>0</v>
      </c>
      <c r="Y21" s="31">
        <f t="shared" si="31"/>
        <v>0</v>
      </c>
      <c r="Z21" s="31">
        <f t="shared" si="32"/>
        <v>0</v>
      </c>
      <c r="AA21" s="31">
        <f t="shared" si="2"/>
        <v>0</v>
      </c>
      <c r="AB21" s="31">
        <f t="shared" si="3"/>
        <v>0</v>
      </c>
      <c r="AC21" s="31">
        <f t="shared" si="4"/>
        <v>0</v>
      </c>
      <c r="AD21" s="31">
        <f t="shared" si="5"/>
        <v>0</v>
      </c>
      <c r="AE21" s="31">
        <f t="shared" si="6"/>
        <v>0</v>
      </c>
      <c r="AF21" s="31">
        <f t="shared" si="7"/>
        <v>0</v>
      </c>
      <c r="AG21" s="31">
        <f t="shared" si="33"/>
        <v>0</v>
      </c>
      <c r="AH21" s="31">
        <f t="shared" si="34"/>
        <v>0</v>
      </c>
      <c r="AI21" s="31">
        <f t="shared" si="35"/>
        <v>0</v>
      </c>
      <c r="AJ21" s="31">
        <f t="shared" si="36"/>
        <v>0</v>
      </c>
      <c r="AK21" s="31">
        <f t="shared" si="37"/>
        <v>0</v>
      </c>
      <c r="AL21" s="31">
        <f t="shared" si="38"/>
        <v>0</v>
      </c>
      <c r="AM21" s="31">
        <f t="shared" si="9"/>
        <v>0</v>
      </c>
      <c r="AN21" s="31">
        <f t="shared" si="10"/>
        <v>0</v>
      </c>
      <c r="AO21" s="31">
        <f t="shared" si="11"/>
        <v>0</v>
      </c>
      <c r="AP21" s="31">
        <f t="shared" si="12"/>
        <v>0</v>
      </c>
      <c r="AQ21" s="31">
        <f t="shared" si="13"/>
        <v>0</v>
      </c>
      <c r="AR21" s="31">
        <f t="shared" si="14"/>
        <v>0</v>
      </c>
      <c r="AS21" s="31">
        <f t="shared" si="15"/>
        <v>0</v>
      </c>
      <c r="AT21" s="31">
        <f t="shared" si="16"/>
        <v>0</v>
      </c>
      <c r="AU21" s="31">
        <f t="shared" si="17"/>
        <v>0</v>
      </c>
      <c r="AV21" s="31">
        <f t="shared" si="18"/>
        <v>0</v>
      </c>
      <c r="AW21" s="31">
        <f t="shared" si="19"/>
        <v>0</v>
      </c>
      <c r="AX21" s="31">
        <f t="shared" si="20"/>
        <v>0</v>
      </c>
      <c r="AY21" s="15"/>
      <c r="AZ21" s="161">
        <f t="shared" si="21"/>
        <v>0</v>
      </c>
      <c r="BA21" s="161">
        <f t="shared" si="22"/>
        <v>0</v>
      </c>
      <c r="BB21" s="161">
        <f t="shared" si="23"/>
        <v>0</v>
      </c>
      <c r="BC21" s="161">
        <f t="shared" si="24"/>
        <v>0</v>
      </c>
      <c r="BD21" s="161">
        <f t="shared" si="25"/>
        <v>0</v>
      </c>
      <c r="BE21" s="161">
        <f t="shared" si="26"/>
        <v>0</v>
      </c>
      <c r="BF21" s="15"/>
      <c r="BG21" s="15"/>
      <c r="BH21" s="15"/>
      <c r="BI21" s="15"/>
      <c r="BJ21" s="15"/>
      <c r="BK21" s="15"/>
    </row>
    <row r="22" spans="1:63" ht="16.5" customHeight="1" x14ac:dyDescent="0.25">
      <c r="A22" s="95" t="s">
        <v>174</v>
      </c>
      <c r="B22" s="480"/>
      <c r="C22" s="360"/>
      <c r="D22" s="11"/>
      <c r="E22" s="360"/>
      <c r="F22" s="93">
        <f t="shared" si="0"/>
        <v>0</v>
      </c>
      <c r="G22" s="361">
        <v>7.2000000000000008E-2</v>
      </c>
      <c r="H22" s="370">
        <v>3.8</v>
      </c>
      <c r="I22" s="370">
        <v>1.6</v>
      </c>
      <c r="J22" s="30">
        <v>3.1</v>
      </c>
      <c r="K22" s="30"/>
      <c r="L22" s="30"/>
      <c r="M22" s="30"/>
      <c r="N22" s="364"/>
      <c r="O22" s="303"/>
      <c r="P22" s="410"/>
      <c r="Q22" s="303"/>
      <c r="R22" s="303"/>
      <c r="S22" s="303"/>
      <c r="T22" s="303"/>
      <c r="U22" s="31">
        <f t="shared" si="27"/>
        <v>0</v>
      </c>
      <c r="V22" s="31">
        <f t="shared" si="28"/>
        <v>0</v>
      </c>
      <c r="W22" s="31">
        <f t="shared" si="29"/>
        <v>0</v>
      </c>
      <c r="X22" s="31">
        <f t="shared" si="30"/>
        <v>0</v>
      </c>
      <c r="Y22" s="31">
        <f t="shared" si="31"/>
        <v>0</v>
      </c>
      <c r="Z22" s="31">
        <f t="shared" si="32"/>
        <v>0</v>
      </c>
      <c r="AA22" s="31">
        <f t="shared" si="2"/>
        <v>0</v>
      </c>
      <c r="AB22" s="31">
        <f t="shared" si="3"/>
        <v>0</v>
      </c>
      <c r="AC22" s="31">
        <f t="shared" si="4"/>
        <v>0</v>
      </c>
      <c r="AD22" s="31">
        <f t="shared" si="5"/>
        <v>0</v>
      </c>
      <c r="AE22" s="31">
        <f t="shared" si="6"/>
        <v>0</v>
      </c>
      <c r="AF22" s="31">
        <f t="shared" si="7"/>
        <v>0</v>
      </c>
      <c r="AG22" s="31">
        <f t="shared" si="33"/>
        <v>0</v>
      </c>
      <c r="AH22" s="31">
        <f t="shared" si="34"/>
        <v>0</v>
      </c>
      <c r="AI22" s="31">
        <f t="shared" si="35"/>
        <v>0</v>
      </c>
      <c r="AJ22" s="31">
        <f t="shared" si="36"/>
        <v>0</v>
      </c>
      <c r="AK22" s="31">
        <f t="shared" si="37"/>
        <v>0</v>
      </c>
      <c r="AL22" s="31">
        <f t="shared" si="38"/>
        <v>0</v>
      </c>
      <c r="AM22" s="31">
        <f t="shared" si="9"/>
        <v>0</v>
      </c>
      <c r="AN22" s="31">
        <f t="shared" si="10"/>
        <v>0</v>
      </c>
      <c r="AO22" s="31">
        <f t="shared" si="11"/>
        <v>0</v>
      </c>
      <c r="AP22" s="31">
        <f t="shared" si="12"/>
        <v>0</v>
      </c>
      <c r="AQ22" s="31">
        <f t="shared" si="13"/>
        <v>0</v>
      </c>
      <c r="AR22" s="31">
        <f t="shared" si="14"/>
        <v>0</v>
      </c>
      <c r="AS22" s="31">
        <f t="shared" si="15"/>
        <v>0</v>
      </c>
      <c r="AT22" s="31">
        <f t="shared" si="16"/>
        <v>0</v>
      </c>
      <c r="AU22" s="31">
        <f t="shared" si="17"/>
        <v>0</v>
      </c>
      <c r="AV22" s="31">
        <f t="shared" si="18"/>
        <v>0</v>
      </c>
      <c r="AW22" s="31">
        <f t="shared" si="19"/>
        <v>0</v>
      </c>
      <c r="AX22" s="31">
        <f t="shared" si="20"/>
        <v>0</v>
      </c>
      <c r="AY22" s="15"/>
      <c r="AZ22" s="161">
        <f t="shared" si="21"/>
        <v>0</v>
      </c>
      <c r="BA22" s="161">
        <f t="shared" si="22"/>
        <v>0</v>
      </c>
      <c r="BB22" s="161">
        <f t="shared" si="23"/>
        <v>0</v>
      </c>
      <c r="BC22" s="161">
        <f t="shared" si="24"/>
        <v>0</v>
      </c>
      <c r="BD22" s="161">
        <f t="shared" si="25"/>
        <v>0</v>
      </c>
      <c r="BE22" s="161">
        <f t="shared" si="26"/>
        <v>0</v>
      </c>
      <c r="BF22" s="15"/>
      <c r="BG22" s="15"/>
      <c r="BH22" s="15"/>
      <c r="BI22" s="15"/>
      <c r="BJ22" s="15"/>
      <c r="BK22" s="15"/>
    </row>
    <row r="23" spans="1:63" ht="16.5" customHeight="1" x14ac:dyDescent="0.25">
      <c r="A23" s="153" t="s">
        <v>175</v>
      </c>
      <c r="B23" s="480"/>
      <c r="C23" s="360"/>
      <c r="D23" s="11"/>
      <c r="E23" s="360"/>
      <c r="F23" s="93">
        <f t="shared" si="0"/>
        <v>0</v>
      </c>
      <c r="G23" s="361">
        <v>7.2999999999999995E-2</v>
      </c>
      <c r="H23" s="370">
        <v>3.9</v>
      </c>
      <c r="I23" s="370">
        <v>1.6</v>
      </c>
      <c r="J23" s="30">
        <v>3.1</v>
      </c>
      <c r="K23" s="30"/>
      <c r="L23" s="30"/>
      <c r="M23" s="30"/>
      <c r="N23" s="364"/>
      <c r="O23" s="303"/>
      <c r="P23" s="410"/>
      <c r="Q23" s="303"/>
      <c r="R23" s="303"/>
      <c r="S23" s="303"/>
      <c r="T23" s="303"/>
      <c r="U23" s="31">
        <f t="shared" si="27"/>
        <v>0</v>
      </c>
      <c r="V23" s="31">
        <f t="shared" si="28"/>
        <v>0</v>
      </c>
      <c r="W23" s="31">
        <f t="shared" si="29"/>
        <v>0</v>
      </c>
      <c r="X23" s="31">
        <f t="shared" si="30"/>
        <v>0</v>
      </c>
      <c r="Y23" s="31">
        <f t="shared" si="31"/>
        <v>0</v>
      </c>
      <c r="Z23" s="31">
        <f t="shared" si="32"/>
        <v>0</v>
      </c>
      <c r="AA23" s="31">
        <f t="shared" si="2"/>
        <v>0</v>
      </c>
      <c r="AB23" s="31">
        <f t="shared" si="3"/>
        <v>0</v>
      </c>
      <c r="AC23" s="31">
        <f t="shared" si="4"/>
        <v>0</v>
      </c>
      <c r="AD23" s="31">
        <f t="shared" si="5"/>
        <v>0</v>
      </c>
      <c r="AE23" s="31">
        <f t="shared" si="6"/>
        <v>0</v>
      </c>
      <c r="AF23" s="31">
        <f t="shared" si="7"/>
        <v>0</v>
      </c>
      <c r="AG23" s="31">
        <f t="shared" si="33"/>
        <v>0</v>
      </c>
      <c r="AH23" s="31">
        <f t="shared" si="34"/>
        <v>0</v>
      </c>
      <c r="AI23" s="31">
        <f t="shared" si="35"/>
        <v>0</v>
      </c>
      <c r="AJ23" s="31">
        <f t="shared" si="36"/>
        <v>0</v>
      </c>
      <c r="AK23" s="31">
        <f t="shared" si="37"/>
        <v>0</v>
      </c>
      <c r="AL23" s="31">
        <f t="shared" si="38"/>
        <v>0</v>
      </c>
      <c r="AM23" s="31">
        <f t="shared" si="9"/>
        <v>0</v>
      </c>
      <c r="AN23" s="31">
        <f t="shared" si="10"/>
        <v>0</v>
      </c>
      <c r="AO23" s="31">
        <f t="shared" si="11"/>
        <v>0</v>
      </c>
      <c r="AP23" s="31">
        <f t="shared" si="12"/>
        <v>0</v>
      </c>
      <c r="AQ23" s="31">
        <f t="shared" si="13"/>
        <v>0</v>
      </c>
      <c r="AR23" s="31">
        <f t="shared" si="14"/>
        <v>0</v>
      </c>
      <c r="AS23" s="31">
        <f t="shared" si="15"/>
        <v>0</v>
      </c>
      <c r="AT23" s="31">
        <f t="shared" si="16"/>
        <v>0</v>
      </c>
      <c r="AU23" s="31">
        <f t="shared" si="17"/>
        <v>0</v>
      </c>
      <c r="AV23" s="31">
        <f t="shared" si="18"/>
        <v>0</v>
      </c>
      <c r="AW23" s="31">
        <f t="shared" si="19"/>
        <v>0</v>
      </c>
      <c r="AX23" s="31">
        <f t="shared" si="20"/>
        <v>0</v>
      </c>
      <c r="AY23" s="15"/>
      <c r="AZ23" s="161">
        <f t="shared" si="21"/>
        <v>0</v>
      </c>
      <c r="BA23" s="161">
        <f t="shared" si="22"/>
        <v>0</v>
      </c>
      <c r="BB23" s="161">
        <f t="shared" si="23"/>
        <v>0</v>
      </c>
      <c r="BC23" s="161">
        <f t="shared" si="24"/>
        <v>0</v>
      </c>
      <c r="BD23" s="161">
        <f t="shared" si="25"/>
        <v>0</v>
      </c>
      <c r="BE23" s="161">
        <f t="shared" si="26"/>
        <v>0</v>
      </c>
      <c r="BF23" s="15"/>
      <c r="BG23" s="15"/>
      <c r="BH23" s="15"/>
      <c r="BI23" s="15"/>
      <c r="BJ23" s="15"/>
      <c r="BK23" s="15"/>
    </row>
    <row r="24" spans="1:63" ht="16.5" customHeight="1" x14ac:dyDescent="0.25">
      <c r="A24" s="95" t="s">
        <v>129</v>
      </c>
      <c r="B24" s="480"/>
      <c r="C24" s="360"/>
      <c r="D24" s="11"/>
      <c r="E24" s="360"/>
      <c r="F24" s="93">
        <f t="shared" si="0"/>
        <v>0</v>
      </c>
      <c r="G24" s="361">
        <v>5.800000000000001E-2</v>
      </c>
      <c r="H24" s="370">
        <v>3.9</v>
      </c>
      <c r="I24" s="370">
        <v>1.6</v>
      </c>
      <c r="J24" s="30">
        <v>3.2</v>
      </c>
      <c r="K24" s="30"/>
      <c r="L24" s="30"/>
      <c r="M24" s="30"/>
      <c r="N24" s="364"/>
      <c r="O24" s="303"/>
      <c r="P24" s="410"/>
      <c r="Q24" s="303"/>
      <c r="R24" s="303"/>
      <c r="S24" s="303"/>
      <c r="T24" s="303"/>
      <c r="U24" s="31">
        <f t="shared" si="27"/>
        <v>0</v>
      </c>
      <c r="V24" s="31">
        <f t="shared" si="28"/>
        <v>0</v>
      </c>
      <c r="W24" s="31">
        <f t="shared" si="29"/>
        <v>0</v>
      </c>
      <c r="X24" s="31">
        <f t="shared" si="30"/>
        <v>0</v>
      </c>
      <c r="Y24" s="31">
        <f t="shared" si="31"/>
        <v>0</v>
      </c>
      <c r="Z24" s="31">
        <f t="shared" si="32"/>
        <v>0</v>
      </c>
      <c r="AA24" s="31">
        <f t="shared" si="2"/>
        <v>0</v>
      </c>
      <c r="AB24" s="31">
        <f t="shared" si="3"/>
        <v>0</v>
      </c>
      <c r="AC24" s="31">
        <f t="shared" si="4"/>
        <v>0</v>
      </c>
      <c r="AD24" s="31">
        <f t="shared" si="5"/>
        <v>0</v>
      </c>
      <c r="AE24" s="31">
        <f t="shared" si="6"/>
        <v>0</v>
      </c>
      <c r="AF24" s="31">
        <f t="shared" si="7"/>
        <v>0</v>
      </c>
      <c r="AG24" s="31">
        <f t="shared" si="33"/>
        <v>0</v>
      </c>
      <c r="AH24" s="31">
        <f t="shared" si="34"/>
        <v>0</v>
      </c>
      <c r="AI24" s="31">
        <f t="shared" si="35"/>
        <v>0</v>
      </c>
      <c r="AJ24" s="31">
        <f t="shared" si="36"/>
        <v>0</v>
      </c>
      <c r="AK24" s="31">
        <f t="shared" si="37"/>
        <v>0</v>
      </c>
      <c r="AL24" s="31">
        <f t="shared" si="38"/>
        <v>0</v>
      </c>
      <c r="AM24" s="31">
        <f t="shared" si="9"/>
        <v>0</v>
      </c>
      <c r="AN24" s="31">
        <f t="shared" si="10"/>
        <v>0</v>
      </c>
      <c r="AO24" s="31">
        <f t="shared" si="11"/>
        <v>0</v>
      </c>
      <c r="AP24" s="31">
        <f t="shared" si="12"/>
        <v>0</v>
      </c>
      <c r="AQ24" s="31">
        <f t="shared" si="13"/>
        <v>0</v>
      </c>
      <c r="AR24" s="31">
        <f t="shared" si="14"/>
        <v>0</v>
      </c>
      <c r="AS24" s="31">
        <f t="shared" si="15"/>
        <v>0</v>
      </c>
      <c r="AT24" s="31">
        <f t="shared" si="16"/>
        <v>0</v>
      </c>
      <c r="AU24" s="31">
        <f t="shared" si="17"/>
        <v>0</v>
      </c>
      <c r="AV24" s="31">
        <f t="shared" si="18"/>
        <v>0</v>
      </c>
      <c r="AW24" s="31">
        <f t="shared" si="19"/>
        <v>0</v>
      </c>
      <c r="AX24" s="31">
        <f t="shared" si="20"/>
        <v>0</v>
      </c>
      <c r="AY24" s="15"/>
      <c r="AZ24" s="161">
        <f t="shared" si="21"/>
        <v>0</v>
      </c>
      <c r="BA24" s="161">
        <f t="shared" si="22"/>
        <v>0</v>
      </c>
      <c r="BB24" s="161">
        <f t="shared" si="23"/>
        <v>0</v>
      </c>
      <c r="BC24" s="161">
        <f t="shared" si="24"/>
        <v>0</v>
      </c>
      <c r="BD24" s="161">
        <f t="shared" si="25"/>
        <v>0</v>
      </c>
      <c r="BE24" s="161">
        <f t="shared" si="26"/>
        <v>0</v>
      </c>
      <c r="BF24" s="15"/>
      <c r="BG24" s="15"/>
      <c r="BH24" s="15"/>
      <c r="BI24" s="15"/>
      <c r="BJ24" s="15"/>
      <c r="BK24" s="15"/>
    </row>
    <row r="25" spans="1:63" ht="16.5" customHeight="1" x14ac:dyDescent="0.25">
      <c r="A25" s="95" t="s">
        <v>176</v>
      </c>
      <c r="B25" s="480"/>
      <c r="C25" s="360"/>
      <c r="D25" s="11"/>
      <c r="E25" s="360"/>
      <c r="F25" s="93">
        <f t="shared" si="0"/>
        <v>0</v>
      </c>
      <c r="G25" s="361">
        <v>4.7E-2</v>
      </c>
      <c r="H25" s="370">
        <v>2.9</v>
      </c>
      <c r="I25" s="370">
        <v>1.4</v>
      </c>
      <c r="J25" s="30">
        <v>2</v>
      </c>
      <c r="K25" s="30"/>
      <c r="L25" s="30"/>
      <c r="M25" s="30"/>
      <c r="N25" s="364"/>
      <c r="O25" s="303"/>
      <c r="P25" s="410"/>
      <c r="Q25" s="303"/>
      <c r="R25" s="303"/>
      <c r="S25" s="303"/>
      <c r="T25" s="303"/>
      <c r="U25" s="31">
        <f t="shared" si="27"/>
        <v>0</v>
      </c>
      <c r="V25" s="31">
        <f t="shared" si="28"/>
        <v>0</v>
      </c>
      <c r="W25" s="31">
        <f t="shared" si="29"/>
        <v>0</v>
      </c>
      <c r="X25" s="31">
        <f t="shared" si="30"/>
        <v>0</v>
      </c>
      <c r="Y25" s="31">
        <f t="shared" si="31"/>
        <v>0</v>
      </c>
      <c r="Z25" s="31">
        <f t="shared" si="32"/>
        <v>0</v>
      </c>
      <c r="AA25" s="31">
        <f t="shared" si="2"/>
        <v>0</v>
      </c>
      <c r="AB25" s="31">
        <f t="shared" si="3"/>
        <v>0</v>
      </c>
      <c r="AC25" s="31">
        <f t="shared" si="4"/>
        <v>0</v>
      </c>
      <c r="AD25" s="31">
        <f t="shared" si="5"/>
        <v>0</v>
      </c>
      <c r="AE25" s="31">
        <f t="shared" si="6"/>
        <v>0</v>
      </c>
      <c r="AF25" s="31">
        <f t="shared" si="7"/>
        <v>0</v>
      </c>
      <c r="AG25" s="31">
        <f t="shared" si="33"/>
        <v>0</v>
      </c>
      <c r="AH25" s="31">
        <f t="shared" si="34"/>
        <v>0</v>
      </c>
      <c r="AI25" s="31">
        <f t="shared" si="35"/>
        <v>0</v>
      </c>
      <c r="AJ25" s="31">
        <f t="shared" si="36"/>
        <v>0</v>
      </c>
      <c r="AK25" s="31">
        <f t="shared" si="37"/>
        <v>0</v>
      </c>
      <c r="AL25" s="31">
        <f t="shared" si="38"/>
        <v>0</v>
      </c>
      <c r="AM25" s="31">
        <f t="shared" si="9"/>
        <v>0</v>
      </c>
      <c r="AN25" s="31">
        <f t="shared" si="10"/>
        <v>0</v>
      </c>
      <c r="AO25" s="31">
        <f t="shared" si="11"/>
        <v>0</v>
      </c>
      <c r="AP25" s="31">
        <f t="shared" si="12"/>
        <v>0</v>
      </c>
      <c r="AQ25" s="31">
        <f t="shared" si="13"/>
        <v>0</v>
      </c>
      <c r="AR25" s="31">
        <f t="shared" si="14"/>
        <v>0</v>
      </c>
      <c r="AS25" s="31">
        <f t="shared" si="15"/>
        <v>0</v>
      </c>
      <c r="AT25" s="31">
        <f t="shared" si="16"/>
        <v>0</v>
      </c>
      <c r="AU25" s="31">
        <f t="shared" si="17"/>
        <v>0</v>
      </c>
      <c r="AV25" s="31">
        <f t="shared" si="18"/>
        <v>0</v>
      </c>
      <c r="AW25" s="31">
        <f t="shared" si="19"/>
        <v>0</v>
      </c>
      <c r="AX25" s="31">
        <f t="shared" si="20"/>
        <v>0</v>
      </c>
      <c r="AY25" s="15"/>
      <c r="AZ25" s="161">
        <f t="shared" si="21"/>
        <v>0</v>
      </c>
      <c r="BA25" s="161">
        <f t="shared" si="22"/>
        <v>0</v>
      </c>
      <c r="BB25" s="161">
        <f t="shared" si="23"/>
        <v>0</v>
      </c>
      <c r="BC25" s="161">
        <f t="shared" si="24"/>
        <v>0</v>
      </c>
      <c r="BD25" s="161">
        <f t="shared" si="25"/>
        <v>0</v>
      </c>
      <c r="BE25" s="161">
        <f t="shared" si="26"/>
        <v>0</v>
      </c>
      <c r="BF25" s="15"/>
      <c r="BG25" s="15"/>
      <c r="BH25" s="15"/>
      <c r="BI25" s="15"/>
      <c r="BJ25" s="15"/>
      <c r="BK25" s="15"/>
    </row>
    <row r="26" spans="1:63" ht="16.5" customHeight="1" x14ac:dyDescent="0.25">
      <c r="A26" s="95" t="s">
        <v>177</v>
      </c>
      <c r="B26" s="480"/>
      <c r="C26" s="360"/>
      <c r="D26" s="11"/>
      <c r="E26" s="360"/>
      <c r="F26" s="93">
        <f t="shared" si="0"/>
        <v>0</v>
      </c>
      <c r="G26" s="361">
        <v>0.06</v>
      </c>
      <c r="H26" s="370">
        <v>4.5</v>
      </c>
      <c r="I26" s="370">
        <v>2.5</v>
      </c>
      <c r="J26" s="30">
        <v>2.6</v>
      </c>
      <c r="K26" s="30"/>
      <c r="L26" s="30"/>
      <c r="M26" s="30"/>
      <c r="N26" s="364"/>
      <c r="O26" s="303"/>
      <c r="P26" s="410"/>
      <c r="Q26" s="303"/>
      <c r="R26" s="303"/>
      <c r="S26" s="303"/>
      <c r="T26" s="303"/>
      <c r="U26" s="31">
        <f t="shared" si="27"/>
        <v>0</v>
      </c>
      <c r="V26" s="31">
        <f t="shared" si="28"/>
        <v>0</v>
      </c>
      <c r="W26" s="31">
        <f t="shared" si="29"/>
        <v>0</v>
      </c>
      <c r="X26" s="31">
        <f t="shared" si="30"/>
        <v>0</v>
      </c>
      <c r="Y26" s="31">
        <f t="shared" si="31"/>
        <v>0</v>
      </c>
      <c r="Z26" s="31">
        <f t="shared" si="32"/>
        <v>0</v>
      </c>
      <c r="AA26" s="31">
        <f t="shared" si="2"/>
        <v>0</v>
      </c>
      <c r="AB26" s="31">
        <f t="shared" si="3"/>
        <v>0</v>
      </c>
      <c r="AC26" s="31">
        <f t="shared" si="4"/>
        <v>0</v>
      </c>
      <c r="AD26" s="31">
        <f t="shared" si="5"/>
        <v>0</v>
      </c>
      <c r="AE26" s="31">
        <f t="shared" si="6"/>
        <v>0</v>
      </c>
      <c r="AF26" s="31">
        <f t="shared" si="7"/>
        <v>0</v>
      </c>
      <c r="AG26" s="31">
        <f t="shared" si="33"/>
        <v>0</v>
      </c>
      <c r="AH26" s="31">
        <f t="shared" si="34"/>
        <v>0</v>
      </c>
      <c r="AI26" s="31">
        <f t="shared" si="35"/>
        <v>0</v>
      </c>
      <c r="AJ26" s="31">
        <f t="shared" si="36"/>
        <v>0</v>
      </c>
      <c r="AK26" s="31">
        <f t="shared" si="37"/>
        <v>0</v>
      </c>
      <c r="AL26" s="31">
        <f t="shared" si="38"/>
        <v>0</v>
      </c>
      <c r="AM26" s="31">
        <f t="shared" si="9"/>
        <v>0</v>
      </c>
      <c r="AN26" s="31">
        <f t="shared" si="10"/>
        <v>0</v>
      </c>
      <c r="AO26" s="31">
        <f t="shared" si="11"/>
        <v>0</v>
      </c>
      <c r="AP26" s="31">
        <f t="shared" si="12"/>
        <v>0</v>
      </c>
      <c r="AQ26" s="31">
        <f t="shared" si="13"/>
        <v>0</v>
      </c>
      <c r="AR26" s="31">
        <f t="shared" si="14"/>
        <v>0</v>
      </c>
      <c r="AS26" s="31">
        <f t="shared" si="15"/>
        <v>0</v>
      </c>
      <c r="AT26" s="31">
        <f t="shared" si="16"/>
        <v>0</v>
      </c>
      <c r="AU26" s="31">
        <f t="shared" si="17"/>
        <v>0</v>
      </c>
      <c r="AV26" s="31">
        <f t="shared" si="18"/>
        <v>0</v>
      </c>
      <c r="AW26" s="31">
        <f t="shared" si="19"/>
        <v>0</v>
      </c>
      <c r="AX26" s="31">
        <f t="shared" si="20"/>
        <v>0</v>
      </c>
      <c r="AY26" s="15"/>
      <c r="AZ26" s="161">
        <f t="shared" si="21"/>
        <v>0</v>
      </c>
      <c r="BA26" s="161">
        <f t="shared" si="22"/>
        <v>0</v>
      </c>
      <c r="BB26" s="161">
        <f t="shared" si="23"/>
        <v>0</v>
      </c>
      <c r="BC26" s="161">
        <f t="shared" si="24"/>
        <v>0</v>
      </c>
      <c r="BD26" s="161">
        <f t="shared" si="25"/>
        <v>0</v>
      </c>
      <c r="BE26" s="161">
        <f t="shared" si="26"/>
        <v>0</v>
      </c>
      <c r="BF26" s="15"/>
      <c r="BG26" s="15"/>
      <c r="BH26" s="15"/>
      <c r="BI26" s="15"/>
      <c r="BJ26" s="15"/>
      <c r="BK26" s="15"/>
    </row>
    <row r="27" spans="1:63" ht="16.5" customHeight="1" x14ac:dyDescent="0.25">
      <c r="A27" s="95" t="s">
        <v>178</v>
      </c>
      <c r="B27" s="480"/>
      <c r="C27" s="360"/>
      <c r="D27" s="11"/>
      <c r="E27" s="360"/>
      <c r="F27" s="93">
        <f t="shared" si="0"/>
        <v>0</v>
      </c>
      <c r="G27" s="361">
        <v>4.5999999999999999E-2</v>
      </c>
      <c r="H27" s="370">
        <v>3.6</v>
      </c>
      <c r="I27" s="370">
        <v>1.9</v>
      </c>
      <c r="J27" s="30">
        <v>1.5</v>
      </c>
      <c r="K27" s="30"/>
      <c r="L27" s="30"/>
      <c r="M27" s="30"/>
      <c r="N27" s="364"/>
      <c r="O27" s="303"/>
      <c r="P27" s="410"/>
      <c r="Q27" s="303"/>
      <c r="R27" s="303"/>
      <c r="S27" s="303"/>
      <c r="T27" s="303"/>
      <c r="U27" s="31">
        <f t="shared" si="27"/>
        <v>0</v>
      </c>
      <c r="V27" s="31">
        <f t="shared" si="28"/>
        <v>0</v>
      </c>
      <c r="W27" s="31">
        <f t="shared" si="29"/>
        <v>0</v>
      </c>
      <c r="X27" s="31">
        <f t="shared" si="30"/>
        <v>0</v>
      </c>
      <c r="Y27" s="31">
        <f t="shared" si="31"/>
        <v>0</v>
      </c>
      <c r="Z27" s="31">
        <f t="shared" si="32"/>
        <v>0</v>
      </c>
      <c r="AA27" s="31">
        <f t="shared" si="2"/>
        <v>0</v>
      </c>
      <c r="AB27" s="31">
        <f t="shared" si="3"/>
        <v>0</v>
      </c>
      <c r="AC27" s="31">
        <f t="shared" si="4"/>
        <v>0</v>
      </c>
      <c r="AD27" s="31">
        <f t="shared" si="5"/>
        <v>0</v>
      </c>
      <c r="AE27" s="31">
        <f t="shared" si="6"/>
        <v>0</v>
      </c>
      <c r="AF27" s="31">
        <f t="shared" si="7"/>
        <v>0</v>
      </c>
      <c r="AG27" s="31">
        <f t="shared" si="33"/>
        <v>0</v>
      </c>
      <c r="AH27" s="31">
        <f t="shared" si="34"/>
        <v>0</v>
      </c>
      <c r="AI27" s="31">
        <f t="shared" si="35"/>
        <v>0</v>
      </c>
      <c r="AJ27" s="31">
        <f t="shared" si="36"/>
        <v>0</v>
      </c>
      <c r="AK27" s="31">
        <f t="shared" si="37"/>
        <v>0</v>
      </c>
      <c r="AL27" s="31">
        <f t="shared" si="38"/>
        <v>0</v>
      </c>
      <c r="AM27" s="31">
        <f t="shared" si="9"/>
        <v>0</v>
      </c>
      <c r="AN27" s="31">
        <f t="shared" si="10"/>
        <v>0</v>
      </c>
      <c r="AO27" s="31">
        <f t="shared" si="11"/>
        <v>0</v>
      </c>
      <c r="AP27" s="31">
        <f t="shared" si="12"/>
        <v>0</v>
      </c>
      <c r="AQ27" s="31">
        <f t="shared" si="13"/>
        <v>0</v>
      </c>
      <c r="AR27" s="31">
        <f t="shared" si="14"/>
        <v>0</v>
      </c>
      <c r="AS27" s="31">
        <f t="shared" si="15"/>
        <v>0</v>
      </c>
      <c r="AT27" s="31">
        <f t="shared" si="16"/>
        <v>0</v>
      </c>
      <c r="AU27" s="31">
        <f t="shared" si="17"/>
        <v>0</v>
      </c>
      <c r="AV27" s="31">
        <f t="shared" si="18"/>
        <v>0</v>
      </c>
      <c r="AW27" s="31">
        <f t="shared" si="19"/>
        <v>0</v>
      </c>
      <c r="AX27" s="31">
        <f t="shared" si="20"/>
        <v>0</v>
      </c>
      <c r="AY27" s="15"/>
      <c r="AZ27" s="161">
        <f t="shared" si="21"/>
        <v>0</v>
      </c>
      <c r="BA27" s="161">
        <f t="shared" si="22"/>
        <v>0</v>
      </c>
      <c r="BB27" s="161">
        <f t="shared" si="23"/>
        <v>0</v>
      </c>
      <c r="BC27" s="161">
        <f t="shared" si="24"/>
        <v>0</v>
      </c>
      <c r="BD27" s="161">
        <f t="shared" si="25"/>
        <v>0</v>
      </c>
      <c r="BE27" s="161">
        <f t="shared" si="26"/>
        <v>0</v>
      </c>
      <c r="BF27" s="15"/>
      <c r="BG27" s="15"/>
      <c r="BH27" s="15"/>
      <c r="BI27" s="15"/>
      <c r="BJ27" s="15"/>
      <c r="BK27" s="15"/>
    </row>
    <row r="28" spans="1:63" ht="16.5" customHeight="1" x14ac:dyDescent="0.25">
      <c r="A28" s="153" t="s">
        <v>179</v>
      </c>
      <c r="B28" s="480"/>
      <c r="C28" s="360"/>
      <c r="D28" s="11"/>
      <c r="E28" s="360"/>
      <c r="F28" s="93">
        <f t="shared" si="0"/>
        <v>0</v>
      </c>
      <c r="G28" s="361">
        <v>5.2999999999999999E-2</v>
      </c>
      <c r="H28" s="370">
        <v>4.0999999999999996</v>
      </c>
      <c r="I28" s="370">
        <v>2.4</v>
      </c>
      <c r="J28" s="30">
        <v>2.1</v>
      </c>
      <c r="K28" s="30"/>
      <c r="L28" s="30"/>
      <c r="M28" s="30"/>
      <c r="N28" s="364"/>
      <c r="O28" s="303"/>
      <c r="P28" s="410"/>
      <c r="Q28" s="303"/>
      <c r="R28" s="303"/>
      <c r="S28" s="303"/>
      <c r="T28" s="303"/>
      <c r="U28" s="31">
        <f t="shared" si="27"/>
        <v>0</v>
      </c>
      <c r="V28" s="31">
        <f t="shared" si="28"/>
        <v>0</v>
      </c>
      <c r="W28" s="31">
        <f t="shared" si="29"/>
        <v>0</v>
      </c>
      <c r="X28" s="31">
        <f t="shared" si="30"/>
        <v>0</v>
      </c>
      <c r="Y28" s="31">
        <f t="shared" si="31"/>
        <v>0</v>
      </c>
      <c r="Z28" s="31">
        <f t="shared" si="32"/>
        <v>0</v>
      </c>
      <c r="AA28" s="31">
        <f t="shared" si="2"/>
        <v>0</v>
      </c>
      <c r="AB28" s="31">
        <f t="shared" si="3"/>
        <v>0</v>
      </c>
      <c r="AC28" s="31">
        <f t="shared" si="4"/>
        <v>0</v>
      </c>
      <c r="AD28" s="31">
        <f t="shared" si="5"/>
        <v>0</v>
      </c>
      <c r="AE28" s="31">
        <f t="shared" si="6"/>
        <v>0</v>
      </c>
      <c r="AF28" s="31">
        <f t="shared" si="7"/>
        <v>0</v>
      </c>
      <c r="AG28" s="31">
        <f t="shared" si="33"/>
        <v>0</v>
      </c>
      <c r="AH28" s="31">
        <f t="shared" si="34"/>
        <v>0</v>
      </c>
      <c r="AI28" s="31">
        <f t="shared" si="35"/>
        <v>0</v>
      </c>
      <c r="AJ28" s="31">
        <f t="shared" si="36"/>
        <v>0</v>
      </c>
      <c r="AK28" s="31">
        <f t="shared" si="37"/>
        <v>0</v>
      </c>
      <c r="AL28" s="31">
        <f t="shared" si="38"/>
        <v>0</v>
      </c>
      <c r="AM28" s="31">
        <f t="shared" si="9"/>
        <v>0</v>
      </c>
      <c r="AN28" s="31">
        <f t="shared" si="10"/>
        <v>0</v>
      </c>
      <c r="AO28" s="31">
        <f t="shared" si="11"/>
        <v>0</v>
      </c>
      <c r="AP28" s="31">
        <f t="shared" si="12"/>
        <v>0</v>
      </c>
      <c r="AQ28" s="31">
        <f t="shared" si="13"/>
        <v>0</v>
      </c>
      <c r="AR28" s="31">
        <f t="shared" si="14"/>
        <v>0</v>
      </c>
      <c r="AS28" s="31">
        <f t="shared" si="15"/>
        <v>0</v>
      </c>
      <c r="AT28" s="31">
        <f t="shared" si="16"/>
        <v>0</v>
      </c>
      <c r="AU28" s="31">
        <f t="shared" si="17"/>
        <v>0</v>
      </c>
      <c r="AV28" s="31">
        <f t="shared" si="18"/>
        <v>0</v>
      </c>
      <c r="AW28" s="31">
        <f t="shared" si="19"/>
        <v>0</v>
      </c>
      <c r="AX28" s="31">
        <f t="shared" si="20"/>
        <v>0</v>
      </c>
      <c r="AY28" s="15"/>
      <c r="AZ28" s="161">
        <f t="shared" si="21"/>
        <v>0</v>
      </c>
      <c r="BA28" s="161">
        <f t="shared" si="22"/>
        <v>0</v>
      </c>
      <c r="BB28" s="161">
        <f t="shared" si="23"/>
        <v>0</v>
      </c>
      <c r="BC28" s="161">
        <f t="shared" si="24"/>
        <v>0</v>
      </c>
      <c r="BD28" s="161">
        <f t="shared" si="25"/>
        <v>0</v>
      </c>
      <c r="BE28" s="161">
        <f t="shared" si="26"/>
        <v>0</v>
      </c>
      <c r="BF28" s="15"/>
      <c r="BG28" s="15"/>
      <c r="BH28" s="15"/>
      <c r="BI28" s="15"/>
      <c r="BJ28" s="15"/>
      <c r="BK28" s="15"/>
    </row>
    <row r="29" spans="1:63" ht="16.5" customHeight="1" x14ac:dyDescent="0.25">
      <c r="A29" s="95" t="s">
        <v>131</v>
      </c>
      <c r="B29" s="480"/>
      <c r="C29" s="360"/>
      <c r="D29" s="11"/>
      <c r="E29" s="360"/>
      <c r="F29" s="93">
        <f t="shared" si="0"/>
        <v>0</v>
      </c>
      <c r="G29" s="361">
        <v>3.4000000000000002E-2</v>
      </c>
      <c r="H29" s="370">
        <v>3.9</v>
      </c>
      <c r="I29" s="370">
        <v>1.9</v>
      </c>
      <c r="J29" s="30">
        <v>2</v>
      </c>
      <c r="K29" s="30"/>
      <c r="L29" s="30"/>
      <c r="M29" s="30"/>
      <c r="N29" s="364"/>
      <c r="O29" s="303"/>
      <c r="P29" s="410"/>
      <c r="Q29" s="303"/>
      <c r="R29" s="303"/>
      <c r="S29" s="303"/>
      <c r="T29" s="303"/>
      <c r="U29" s="31">
        <f t="shared" si="27"/>
        <v>0</v>
      </c>
      <c r="V29" s="31">
        <f t="shared" si="28"/>
        <v>0</v>
      </c>
      <c r="W29" s="31">
        <f t="shared" si="29"/>
        <v>0</v>
      </c>
      <c r="X29" s="31">
        <f t="shared" si="30"/>
        <v>0</v>
      </c>
      <c r="Y29" s="31">
        <f t="shared" si="31"/>
        <v>0</v>
      </c>
      <c r="Z29" s="31">
        <f t="shared" si="32"/>
        <v>0</v>
      </c>
      <c r="AA29" s="31">
        <f t="shared" si="2"/>
        <v>0</v>
      </c>
      <c r="AB29" s="31">
        <f t="shared" si="3"/>
        <v>0</v>
      </c>
      <c r="AC29" s="31">
        <f t="shared" si="4"/>
        <v>0</v>
      </c>
      <c r="AD29" s="31">
        <f t="shared" si="5"/>
        <v>0</v>
      </c>
      <c r="AE29" s="31">
        <f t="shared" si="6"/>
        <v>0</v>
      </c>
      <c r="AF29" s="31">
        <f t="shared" si="7"/>
        <v>0</v>
      </c>
      <c r="AG29" s="31">
        <f t="shared" si="33"/>
        <v>0</v>
      </c>
      <c r="AH29" s="31">
        <f t="shared" si="34"/>
        <v>0</v>
      </c>
      <c r="AI29" s="31">
        <f t="shared" si="35"/>
        <v>0</v>
      </c>
      <c r="AJ29" s="31">
        <f t="shared" si="36"/>
        <v>0</v>
      </c>
      <c r="AK29" s="31">
        <f t="shared" si="37"/>
        <v>0</v>
      </c>
      <c r="AL29" s="31">
        <f t="shared" si="38"/>
        <v>0</v>
      </c>
      <c r="AM29" s="31">
        <f t="shared" si="9"/>
        <v>0</v>
      </c>
      <c r="AN29" s="31">
        <f t="shared" si="10"/>
        <v>0</v>
      </c>
      <c r="AO29" s="31">
        <f t="shared" si="11"/>
        <v>0</v>
      </c>
      <c r="AP29" s="31">
        <f t="shared" si="12"/>
        <v>0</v>
      </c>
      <c r="AQ29" s="31">
        <f t="shared" si="13"/>
        <v>0</v>
      </c>
      <c r="AR29" s="31">
        <f t="shared" si="14"/>
        <v>0</v>
      </c>
      <c r="AS29" s="31">
        <f t="shared" si="15"/>
        <v>0</v>
      </c>
      <c r="AT29" s="31">
        <f t="shared" si="16"/>
        <v>0</v>
      </c>
      <c r="AU29" s="31">
        <f t="shared" si="17"/>
        <v>0</v>
      </c>
      <c r="AV29" s="31">
        <f t="shared" si="18"/>
        <v>0</v>
      </c>
      <c r="AW29" s="31">
        <f t="shared" si="19"/>
        <v>0</v>
      </c>
      <c r="AX29" s="31">
        <f t="shared" si="20"/>
        <v>0</v>
      </c>
      <c r="AY29" s="15"/>
      <c r="AZ29" s="161">
        <f t="shared" si="21"/>
        <v>0</v>
      </c>
      <c r="BA29" s="161">
        <f t="shared" si="22"/>
        <v>0</v>
      </c>
      <c r="BB29" s="161">
        <f t="shared" si="23"/>
        <v>0</v>
      </c>
      <c r="BC29" s="161">
        <f t="shared" si="24"/>
        <v>0</v>
      </c>
      <c r="BD29" s="161">
        <f t="shared" si="25"/>
        <v>0</v>
      </c>
      <c r="BE29" s="161">
        <f t="shared" si="26"/>
        <v>0</v>
      </c>
      <c r="BF29" s="15"/>
      <c r="BG29" s="15"/>
      <c r="BH29" s="15"/>
      <c r="BI29" s="15"/>
      <c r="BJ29" s="15"/>
      <c r="BK29" s="15"/>
    </row>
    <row r="30" spans="1:63" ht="16.5" customHeight="1" x14ac:dyDescent="0.25">
      <c r="A30" s="95" t="s">
        <v>182</v>
      </c>
      <c r="B30" s="480"/>
      <c r="C30" s="360"/>
      <c r="D30" s="11"/>
      <c r="E30" s="360"/>
      <c r="F30" s="93">
        <f t="shared" si="0"/>
        <v>0</v>
      </c>
      <c r="G30" s="361">
        <v>0.18</v>
      </c>
      <c r="H30" s="370">
        <v>4.0999999999999996</v>
      </c>
      <c r="I30" s="370">
        <v>4.0999999999999996</v>
      </c>
      <c r="J30" s="30">
        <v>4.2</v>
      </c>
      <c r="K30" s="30"/>
      <c r="L30" s="30"/>
      <c r="M30" s="30"/>
      <c r="N30" s="364"/>
      <c r="O30" s="303"/>
      <c r="P30" s="410"/>
      <c r="Q30" s="303"/>
      <c r="R30" s="303"/>
      <c r="S30" s="303"/>
      <c r="T30" s="303"/>
      <c r="U30" s="31">
        <f t="shared" si="27"/>
        <v>0</v>
      </c>
      <c r="V30" s="31">
        <f t="shared" si="28"/>
        <v>0</v>
      </c>
      <c r="W30" s="31">
        <f t="shared" si="29"/>
        <v>0</v>
      </c>
      <c r="X30" s="31">
        <f t="shared" si="30"/>
        <v>0</v>
      </c>
      <c r="Y30" s="31">
        <f t="shared" si="31"/>
        <v>0</v>
      </c>
      <c r="Z30" s="31">
        <f t="shared" si="32"/>
        <v>0</v>
      </c>
      <c r="AA30" s="31">
        <f t="shared" si="2"/>
        <v>0</v>
      </c>
      <c r="AB30" s="31">
        <f t="shared" si="3"/>
        <v>0</v>
      </c>
      <c r="AC30" s="31">
        <f t="shared" si="4"/>
        <v>0</v>
      </c>
      <c r="AD30" s="31">
        <f t="shared" si="5"/>
        <v>0</v>
      </c>
      <c r="AE30" s="31">
        <f t="shared" si="6"/>
        <v>0</v>
      </c>
      <c r="AF30" s="31">
        <f t="shared" si="7"/>
        <v>0</v>
      </c>
      <c r="AG30" s="31">
        <f t="shared" si="33"/>
        <v>0</v>
      </c>
      <c r="AH30" s="31">
        <f t="shared" si="34"/>
        <v>0</v>
      </c>
      <c r="AI30" s="31">
        <f t="shared" si="35"/>
        <v>0</v>
      </c>
      <c r="AJ30" s="31">
        <f t="shared" si="36"/>
        <v>0</v>
      </c>
      <c r="AK30" s="31">
        <f t="shared" si="37"/>
        <v>0</v>
      </c>
      <c r="AL30" s="31">
        <f t="shared" si="38"/>
        <v>0</v>
      </c>
      <c r="AM30" s="31">
        <f t="shared" si="9"/>
        <v>0</v>
      </c>
      <c r="AN30" s="31">
        <f t="shared" si="10"/>
        <v>0</v>
      </c>
      <c r="AO30" s="31">
        <f t="shared" si="11"/>
        <v>0</v>
      </c>
      <c r="AP30" s="31">
        <f t="shared" si="12"/>
        <v>0</v>
      </c>
      <c r="AQ30" s="31">
        <f t="shared" si="13"/>
        <v>0</v>
      </c>
      <c r="AR30" s="31">
        <f t="shared" si="14"/>
        <v>0</v>
      </c>
      <c r="AS30" s="31">
        <f t="shared" si="15"/>
        <v>0</v>
      </c>
      <c r="AT30" s="31">
        <f t="shared" si="16"/>
        <v>0</v>
      </c>
      <c r="AU30" s="31">
        <f t="shared" si="17"/>
        <v>0</v>
      </c>
      <c r="AV30" s="31">
        <f t="shared" si="18"/>
        <v>0</v>
      </c>
      <c r="AW30" s="31">
        <f t="shared" si="19"/>
        <v>0</v>
      </c>
      <c r="AX30" s="31">
        <f t="shared" si="20"/>
        <v>0</v>
      </c>
      <c r="AY30" s="15"/>
      <c r="AZ30" s="161">
        <f t="shared" si="21"/>
        <v>0</v>
      </c>
      <c r="BA30" s="161">
        <f t="shared" si="22"/>
        <v>0</v>
      </c>
      <c r="BB30" s="161">
        <f t="shared" si="23"/>
        <v>0</v>
      </c>
      <c r="BC30" s="161">
        <f t="shared" si="24"/>
        <v>0</v>
      </c>
      <c r="BD30" s="161">
        <f t="shared" si="25"/>
        <v>0</v>
      </c>
      <c r="BE30" s="161">
        <f t="shared" si="26"/>
        <v>0</v>
      </c>
      <c r="BF30" s="15"/>
      <c r="BG30" s="15"/>
      <c r="BH30" s="15"/>
      <c r="BI30" s="15"/>
      <c r="BJ30" s="15"/>
      <c r="BK30" s="15"/>
    </row>
    <row r="31" spans="1:63" ht="16.5" customHeight="1" x14ac:dyDescent="0.25">
      <c r="A31" s="95" t="s">
        <v>218</v>
      </c>
      <c r="B31" s="480"/>
      <c r="C31" s="360"/>
      <c r="D31" s="11"/>
      <c r="E31" s="360"/>
      <c r="F31" s="93">
        <f t="shared" si="0"/>
        <v>0</v>
      </c>
      <c r="G31" s="362">
        <v>0</v>
      </c>
      <c r="H31" s="94"/>
      <c r="I31" s="94"/>
      <c r="J31" s="94"/>
      <c r="K31" s="94"/>
      <c r="L31" s="94"/>
      <c r="M31" s="94"/>
      <c r="N31" s="364"/>
      <c r="O31" s="303"/>
      <c r="P31" s="410"/>
      <c r="Q31" s="303"/>
      <c r="R31" s="303"/>
      <c r="S31" s="303"/>
      <c r="T31" s="303"/>
      <c r="U31" s="31">
        <f t="shared" si="27"/>
        <v>0</v>
      </c>
      <c r="V31" s="31">
        <f t="shared" si="28"/>
        <v>0</v>
      </c>
      <c r="W31" s="31">
        <f t="shared" si="29"/>
        <v>0</v>
      </c>
      <c r="X31" s="31">
        <f t="shared" si="30"/>
        <v>0</v>
      </c>
      <c r="Y31" s="31">
        <f t="shared" si="31"/>
        <v>0</v>
      </c>
      <c r="Z31" s="31">
        <f t="shared" si="32"/>
        <v>0</v>
      </c>
      <c r="AA31" s="31">
        <f t="shared" si="2"/>
        <v>0</v>
      </c>
      <c r="AB31" s="31">
        <f t="shared" si="3"/>
        <v>0</v>
      </c>
      <c r="AC31" s="31">
        <f t="shared" si="4"/>
        <v>0</v>
      </c>
      <c r="AD31" s="31">
        <f t="shared" si="5"/>
        <v>0</v>
      </c>
      <c r="AE31" s="31">
        <f t="shared" si="6"/>
        <v>0</v>
      </c>
      <c r="AF31" s="31">
        <f t="shared" si="7"/>
        <v>0</v>
      </c>
      <c r="AG31" s="31">
        <f t="shared" si="33"/>
        <v>0</v>
      </c>
      <c r="AH31" s="31">
        <f t="shared" si="34"/>
        <v>0</v>
      </c>
      <c r="AI31" s="31">
        <f t="shared" si="35"/>
        <v>0</v>
      </c>
      <c r="AJ31" s="31">
        <f t="shared" si="36"/>
        <v>0</v>
      </c>
      <c r="AK31" s="31">
        <f t="shared" si="37"/>
        <v>0</v>
      </c>
      <c r="AL31" s="31">
        <f t="shared" si="38"/>
        <v>0</v>
      </c>
      <c r="AM31" s="31">
        <f t="shared" si="9"/>
        <v>0</v>
      </c>
      <c r="AN31" s="31">
        <f t="shared" si="10"/>
        <v>0</v>
      </c>
      <c r="AO31" s="31">
        <f t="shared" si="11"/>
        <v>0</v>
      </c>
      <c r="AP31" s="31">
        <f t="shared" si="12"/>
        <v>0</v>
      </c>
      <c r="AQ31" s="31">
        <f t="shared" si="13"/>
        <v>0</v>
      </c>
      <c r="AR31" s="31">
        <f t="shared" si="14"/>
        <v>0</v>
      </c>
      <c r="AS31" s="31">
        <f t="shared" si="15"/>
        <v>0</v>
      </c>
      <c r="AT31" s="31">
        <f t="shared" si="16"/>
        <v>0</v>
      </c>
      <c r="AU31" s="31">
        <f t="shared" si="17"/>
        <v>0</v>
      </c>
      <c r="AV31" s="31">
        <f t="shared" si="18"/>
        <v>0</v>
      </c>
      <c r="AW31" s="31">
        <f t="shared" si="19"/>
        <v>0</v>
      </c>
      <c r="AX31" s="31">
        <f t="shared" si="20"/>
        <v>0</v>
      </c>
      <c r="AY31" s="15"/>
      <c r="AZ31" s="161">
        <f t="shared" si="21"/>
        <v>0</v>
      </c>
      <c r="BA31" s="161">
        <f t="shared" si="22"/>
        <v>0</v>
      </c>
      <c r="BB31" s="161">
        <f t="shared" si="23"/>
        <v>0</v>
      </c>
      <c r="BC31" s="161">
        <f t="shared" si="24"/>
        <v>0</v>
      </c>
      <c r="BD31" s="161">
        <f t="shared" si="25"/>
        <v>0</v>
      </c>
      <c r="BE31" s="161">
        <f t="shared" si="26"/>
        <v>0</v>
      </c>
      <c r="BF31" s="15"/>
      <c r="BG31" s="15"/>
      <c r="BH31" s="15"/>
      <c r="BI31" s="15"/>
      <c r="BJ31" s="15"/>
      <c r="BK31" s="15"/>
    </row>
    <row r="32" spans="1:63" ht="16.5" customHeight="1" x14ac:dyDescent="0.25">
      <c r="A32" s="96" t="s">
        <v>154</v>
      </c>
      <c r="B32" s="480"/>
      <c r="C32" s="360"/>
      <c r="D32" s="11"/>
      <c r="E32" s="360"/>
      <c r="F32" s="93">
        <f t="shared" si="0"/>
        <v>0</v>
      </c>
      <c r="G32" s="361">
        <v>1.3000000000000001E-2</v>
      </c>
      <c r="H32" s="30">
        <v>1.5</v>
      </c>
      <c r="I32" s="30">
        <v>0.2</v>
      </c>
      <c r="J32" s="30">
        <v>2.1</v>
      </c>
      <c r="K32" s="30"/>
      <c r="L32" s="30"/>
      <c r="M32" s="30"/>
      <c r="N32" s="364"/>
      <c r="O32" s="303"/>
      <c r="P32" s="410"/>
      <c r="Q32" s="303"/>
      <c r="R32" s="303"/>
      <c r="S32" s="303"/>
      <c r="T32" s="303"/>
      <c r="U32" s="31">
        <f t="shared" si="27"/>
        <v>0</v>
      </c>
      <c r="V32" s="31">
        <f t="shared" si="28"/>
        <v>0</v>
      </c>
      <c r="W32" s="31">
        <f t="shared" si="29"/>
        <v>0</v>
      </c>
      <c r="X32" s="31">
        <f t="shared" si="30"/>
        <v>0</v>
      </c>
      <c r="Y32" s="31">
        <f t="shared" si="31"/>
        <v>0</v>
      </c>
      <c r="Z32" s="31">
        <f t="shared" si="32"/>
        <v>0</v>
      </c>
      <c r="AA32" s="31">
        <f t="shared" si="2"/>
        <v>0</v>
      </c>
      <c r="AB32" s="31">
        <f t="shared" si="3"/>
        <v>0</v>
      </c>
      <c r="AC32" s="31">
        <f t="shared" si="4"/>
        <v>0</v>
      </c>
      <c r="AD32" s="31">
        <f t="shared" si="5"/>
        <v>0</v>
      </c>
      <c r="AE32" s="31">
        <f t="shared" si="6"/>
        <v>0</v>
      </c>
      <c r="AF32" s="31">
        <f t="shared" si="7"/>
        <v>0</v>
      </c>
      <c r="AG32" s="31">
        <f t="shared" si="33"/>
        <v>0</v>
      </c>
      <c r="AH32" s="31">
        <f t="shared" si="34"/>
        <v>0</v>
      </c>
      <c r="AI32" s="31">
        <f t="shared" si="35"/>
        <v>0</v>
      </c>
      <c r="AJ32" s="31">
        <f t="shared" si="36"/>
        <v>0</v>
      </c>
      <c r="AK32" s="31">
        <f t="shared" si="37"/>
        <v>0</v>
      </c>
      <c r="AL32" s="31">
        <f t="shared" si="38"/>
        <v>0</v>
      </c>
      <c r="AM32" s="31">
        <f t="shared" si="9"/>
        <v>0</v>
      </c>
      <c r="AN32" s="31">
        <f t="shared" si="10"/>
        <v>0</v>
      </c>
      <c r="AO32" s="31">
        <f t="shared" si="11"/>
        <v>0</v>
      </c>
      <c r="AP32" s="31">
        <f t="shared" si="12"/>
        <v>0</v>
      </c>
      <c r="AQ32" s="31">
        <f t="shared" si="13"/>
        <v>0</v>
      </c>
      <c r="AR32" s="31">
        <f t="shared" si="14"/>
        <v>0</v>
      </c>
      <c r="AS32" s="31">
        <f t="shared" si="15"/>
        <v>0</v>
      </c>
      <c r="AT32" s="31">
        <f t="shared" si="16"/>
        <v>0</v>
      </c>
      <c r="AU32" s="31">
        <f t="shared" si="17"/>
        <v>0</v>
      </c>
      <c r="AV32" s="31">
        <f t="shared" si="18"/>
        <v>0</v>
      </c>
      <c r="AW32" s="31">
        <f t="shared" si="19"/>
        <v>0</v>
      </c>
      <c r="AX32" s="31">
        <f t="shared" si="20"/>
        <v>0</v>
      </c>
      <c r="AY32" s="15"/>
      <c r="AZ32" s="161">
        <f t="shared" si="21"/>
        <v>0</v>
      </c>
      <c r="BA32" s="161">
        <f t="shared" si="22"/>
        <v>0</v>
      </c>
      <c r="BB32" s="161">
        <f t="shared" si="23"/>
        <v>0</v>
      </c>
      <c r="BC32" s="161">
        <f t="shared" si="24"/>
        <v>0</v>
      </c>
      <c r="BD32" s="161">
        <f t="shared" si="25"/>
        <v>0</v>
      </c>
      <c r="BE32" s="161">
        <f t="shared" si="26"/>
        <v>0</v>
      </c>
      <c r="BF32" s="15"/>
      <c r="BG32" s="15"/>
      <c r="BH32" s="15"/>
      <c r="BI32" s="15"/>
      <c r="BJ32" s="15"/>
      <c r="BK32" s="15"/>
    </row>
    <row r="33" spans="1:63" ht="16.5" customHeight="1" x14ac:dyDescent="0.25">
      <c r="A33" s="96" t="s">
        <v>155</v>
      </c>
      <c r="B33" s="480"/>
      <c r="C33" s="360"/>
      <c r="D33" s="11"/>
      <c r="E33" s="360"/>
      <c r="F33" s="93">
        <f t="shared" si="0"/>
        <v>0</v>
      </c>
      <c r="G33" s="361">
        <v>1.2E-2</v>
      </c>
      <c r="H33" s="30">
        <v>2.1</v>
      </c>
      <c r="I33" s="30">
        <v>0.5</v>
      </c>
      <c r="J33" s="30">
        <v>2.1</v>
      </c>
      <c r="K33" s="30"/>
      <c r="L33" s="30"/>
      <c r="M33" s="30"/>
      <c r="N33" s="364"/>
      <c r="O33" s="303"/>
      <c r="P33" s="410"/>
      <c r="Q33" s="303"/>
      <c r="R33" s="303"/>
      <c r="S33" s="303"/>
      <c r="T33" s="303"/>
      <c r="U33" s="31">
        <f t="shared" si="27"/>
        <v>0</v>
      </c>
      <c r="V33" s="31">
        <f t="shared" si="28"/>
        <v>0</v>
      </c>
      <c r="W33" s="31">
        <f t="shared" si="29"/>
        <v>0</v>
      </c>
      <c r="X33" s="31">
        <f t="shared" si="30"/>
        <v>0</v>
      </c>
      <c r="Y33" s="31">
        <f t="shared" si="31"/>
        <v>0</v>
      </c>
      <c r="Z33" s="31">
        <f t="shared" si="32"/>
        <v>0</v>
      </c>
      <c r="AA33" s="31">
        <f t="shared" si="2"/>
        <v>0</v>
      </c>
      <c r="AB33" s="31">
        <f t="shared" si="3"/>
        <v>0</v>
      </c>
      <c r="AC33" s="31">
        <f t="shared" si="4"/>
        <v>0</v>
      </c>
      <c r="AD33" s="31">
        <f t="shared" si="5"/>
        <v>0</v>
      </c>
      <c r="AE33" s="31">
        <f t="shared" si="6"/>
        <v>0</v>
      </c>
      <c r="AF33" s="31">
        <f t="shared" si="7"/>
        <v>0</v>
      </c>
      <c r="AG33" s="31">
        <f t="shared" si="33"/>
        <v>0</v>
      </c>
      <c r="AH33" s="31">
        <f t="shared" si="34"/>
        <v>0</v>
      </c>
      <c r="AI33" s="31">
        <f t="shared" si="35"/>
        <v>0</v>
      </c>
      <c r="AJ33" s="31">
        <f t="shared" si="36"/>
        <v>0</v>
      </c>
      <c r="AK33" s="31">
        <f t="shared" si="37"/>
        <v>0</v>
      </c>
      <c r="AL33" s="31">
        <f t="shared" si="38"/>
        <v>0</v>
      </c>
      <c r="AM33" s="31">
        <f t="shared" si="9"/>
        <v>0</v>
      </c>
      <c r="AN33" s="31">
        <f t="shared" si="10"/>
        <v>0</v>
      </c>
      <c r="AO33" s="31">
        <f t="shared" si="11"/>
        <v>0</v>
      </c>
      <c r="AP33" s="31">
        <f t="shared" si="12"/>
        <v>0</v>
      </c>
      <c r="AQ33" s="31">
        <f t="shared" si="13"/>
        <v>0</v>
      </c>
      <c r="AR33" s="31">
        <f t="shared" si="14"/>
        <v>0</v>
      </c>
      <c r="AS33" s="31">
        <f t="shared" si="15"/>
        <v>0</v>
      </c>
      <c r="AT33" s="31">
        <f t="shared" si="16"/>
        <v>0</v>
      </c>
      <c r="AU33" s="31">
        <f t="shared" si="17"/>
        <v>0</v>
      </c>
      <c r="AV33" s="31">
        <f t="shared" si="18"/>
        <v>0</v>
      </c>
      <c r="AW33" s="31">
        <f t="shared" si="19"/>
        <v>0</v>
      </c>
      <c r="AX33" s="31">
        <f t="shared" si="20"/>
        <v>0</v>
      </c>
      <c r="AY33" s="15"/>
      <c r="AZ33" s="161">
        <f t="shared" si="21"/>
        <v>0</v>
      </c>
      <c r="BA33" s="161">
        <f t="shared" si="22"/>
        <v>0</v>
      </c>
      <c r="BB33" s="161">
        <f t="shared" si="23"/>
        <v>0</v>
      </c>
      <c r="BC33" s="161">
        <f t="shared" si="24"/>
        <v>0</v>
      </c>
      <c r="BD33" s="161">
        <f t="shared" si="25"/>
        <v>0</v>
      </c>
      <c r="BE33" s="161">
        <f t="shared" si="26"/>
        <v>0</v>
      </c>
      <c r="BF33" s="15"/>
      <c r="BG33" s="15"/>
      <c r="BH33" s="15"/>
      <c r="BI33" s="15"/>
      <c r="BJ33" s="15"/>
      <c r="BK33" s="15"/>
    </row>
    <row r="34" spans="1:63" ht="16.5" customHeight="1" x14ac:dyDescent="0.25">
      <c r="A34" s="96" t="s">
        <v>219</v>
      </c>
      <c r="B34" s="480"/>
      <c r="C34" s="360"/>
      <c r="D34" s="11"/>
      <c r="E34" s="360"/>
      <c r="F34" s="93">
        <f t="shared" si="0"/>
        <v>0</v>
      </c>
      <c r="G34" s="362">
        <v>0</v>
      </c>
      <c r="H34" s="371"/>
      <c r="I34" s="94"/>
      <c r="J34" s="94"/>
      <c r="K34" s="94"/>
      <c r="L34" s="94"/>
      <c r="M34" s="94"/>
      <c r="N34" s="364"/>
      <c r="O34" s="303"/>
      <c r="P34" s="410"/>
      <c r="Q34" s="303"/>
      <c r="R34" s="303"/>
      <c r="S34" s="303"/>
      <c r="T34" s="303"/>
      <c r="U34" s="31">
        <f t="shared" si="27"/>
        <v>0</v>
      </c>
      <c r="V34" s="31">
        <f t="shared" si="28"/>
        <v>0</v>
      </c>
      <c r="W34" s="31">
        <f t="shared" si="29"/>
        <v>0</v>
      </c>
      <c r="X34" s="31">
        <f t="shared" si="30"/>
        <v>0</v>
      </c>
      <c r="Y34" s="31">
        <f t="shared" si="31"/>
        <v>0</v>
      </c>
      <c r="Z34" s="31">
        <f t="shared" si="32"/>
        <v>0</v>
      </c>
      <c r="AA34" s="31">
        <f t="shared" si="2"/>
        <v>0</v>
      </c>
      <c r="AB34" s="31">
        <f t="shared" si="3"/>
        <v>0</v>
      </c>
      <c r="AC34" s="31">
        <f t="shared" si="4"/>
        <v>0</v>
      </c>
      <c r="AD34" s="31">
        <f t="shared" si="5"/>
        <v>0</v>
      </c>
      <c r="AE34" s="31">
        <f t="shared" si="6"/>
        <v>0</v>
      </c>
      <c r="AF34" s="31">
        <f t="shared" si="7"/>
        <v>0</v>
      </c>
      <c r="AG34" s="31">
        <f t="shared" si="33"/>
        <v>0</v>
      </c>
      <c r="AH34" s="31">
        <f t="shared" si="34"/>
        <v>0</v>
      </c>
      <c r="AI34" s="31">
        <f t="shared" si="35"/>
        <v>0</v>
      </c>
      <c r="AJ34" s="31">
        <f t="shared" si="36"/>
        <v>0</v>
      </c>
      <c r="AK34" s="31">
        <f t="shared" si="37"/>
        <v>0</v>
      </c>
      <c r="AL34" s="31">
        <f t="shared" si="38"/>
        <v>0</v>
      </c>
      <c r="AM34" s="31">
        <f t="shared" si="9"/>
        <v>0</v>
      </c>
      <c r="AN34" s="31">
        <f t="shared" si="10"/>
        <v>0</v>
      </c>
      <c r="AO34" s="31">
        <f t="shared" si="11"/>
        <v>0</v>
      </c>
      <c r="AP34" s="31">
        <f t="shared" si="12"/>
        <v>0</v>
      </c>
      <c r="AQ34" s="31">
        <f t="shared" si="13"/>
        <v>0</v>
      </c>
      <c r="AR34" s="31">
        <f t="shared" si="14"/>
        <v>0</v>
      </c>
      <c r="AS34" s="31">
        <f t="shared" si="15"/>
        <v>0</v>
      </c>
      <c r="AT34" s="31">
        <f t="shared" si="16"/>
        <v>0</v>
      </c>
      <c r="AU34" s="31">
        <f t="shared" si="17"/>
        <v>0</v>
      </c>
      <c r="AV34" s="31">
        <f t="shared" si="18"/>
        <v>0</v>
      </c>
      <c r="AW34" s="31">
        <f t="shared" si="19"/>
        <v>0</v>
      </c>
      <c r="AX34" s="31">
        <f t="shared" si="20"/>
        <v>0</v>
      </c>
      <c r="AY34" s="15"/>
      <c r="AZ34" s="161">
        <f t="shared" si="21"/>
        <v>0</v>
      </c>
      <c r="BA34" s="161">
        <f t="shared" si="22"/>
        <v>0</v>
      </c>
      <c r="BB34" s="161">
        <f t="shared" si="23"/>
        <v>0</v>
      </c>
      <c r="BC34" s="161">
        <f t="shared" si="24"/>
        <v>0</v>
      </c>
      <c r="BD34" s="161">
        <f t="shared" si="25"/>
        <v>0</v>
      </c>
      <c r="BE34" s="161">
        <f t="shared" si="26"/>
        <v>0</v>
      </c>
      <c r="BF34" s="15"/>
      <c r="BG34" s="15"/>
      <c r="BH34" s="15"/>
      <c r="BI34" s="15"/>
      <c r="BJ34" s="15"/>
      <c r="BK34" s="15"/>
    </row>
    <row r="35" spans="1:63" ht="16.5" customHeight="1" x14ac:dyDescent="0.25">
      <c r="A35" s="97" t="s">
        <v>184</v>
      </c>
      <c r="B35" s="480"/>
      <c r="C35" s="360"/>
      <c r="D35" s="11"/>
      <c r="E35" s="360"/>
      <c r="F35" s="93">
        <f t="shared" si="0"/>
        <v>0</v>
      </c>
      <c r="G35" s="361">
        <v>1.3000000000000001E-2</v>
      </c>
      <c r="H35" s="370">
        <v>1.5</v>
      </c>
      <c r="I35" s="30">
        <v>0.2</v>
      </c>
      <c r="J35" s="30">
        <v>2.1</v>
      </c>
      <c r="K35" s="30"/>
      <c r="L35" s="30"/>
      <c r="M35" s="30"/>
      <c r="N35" s="364"/>
      <c r="O35" s="303"/>
      <c r="P35" s="410"/>
      <c r="Q35" s="303"/>
      <c r="R35" s="303"/>
      <c r="S35" s="303"/>
      <c r="T35" s="303"/>
      <c r="U35" s="31">
        <f t="shared" si="27"/>
        <v>0</v>
      </c>
      <c r="V35" s="31">
        <f t="shared" si="28"/>
        <v>0</v>
      </c>
      <c r="W35" s="31">
        <f t="shared" si="29"/>
        <v>0</v>
      </c>
      <c r="X35" s="31">
        <f t="shared" si="30"/>
        <v>0</v>
      </c>
      <c r="Y35" s="31">
        <f t="shared" si="31"/>
        <v>0</v>
      </c>
      <c r="Z35" s="31">
        <f t="shared" si="32"/>
        <v>0</v>
      </c>
      <c r="AA35" s="31">
        <f t="shared" si="2"/>
        <v>0</v>
      </c>
      <c r="AB35" s="31">
        <f t="shared" si="3"/>
        <v>0</v>
      </c>
      <c r="AC35" s="31">
        <f t="shared" si="4"/>
        <v>0</v>
      </c>
      <c r="AD35" s="31">
        <f t="shared" si="5"/>
        <v>0</v>
      </c>
      <c r="AE35" s="31">
        <f t="shared" si="6"/>
        <v>0</v>
      </c>
      <c r="AF35" s="31">
        <f t="shared" si="7"/>
        <v>0</v>
      </c>
      <c r="AG35" s="31">
        <f t="shared" si="33"/>
        <v>0</v>
      </c>
      <c r="AH35" s="31">
        <f t="shared" si="34"/>
        <v>0</v>
      </c>
      <c r="AI35" s="31">
        <f t="shared" si="35"/>
        <v>0</v>
      </c>
      <c r="AJ35" s="31">
        <f t="shared" si="36"/>
        <v>0</v>
      </c>
      <c r="AK35" s="31">
        <f t="shared" si="37"/>
        <v>0</v>
      </c>
      <c r="AL35" s="31">
        <f t="shared" si="38"/>
        <v>0</v>
      </c>
      <c r="AM35" s="31">
        <f t="shared" si="9"/>
        <v>0</v>
      </c>
      <c r="AN35" s="31">
        <f t="shared" si="10"/>
        <v>0</v>
      </c>
      <c r="AO35" s="31">
        <f t="shared" si="11"/>
        <v>0</v>
      </c>
      <c r="AP35" s="31">
        <f t="shared" si="12"/>
        <v>0</v>
      </c>
      <c r="AQ35" s="31">
        <f t="shared" si="13"/>
        <v>0</v>
      </c>
      <c r="AR35" s="31">
        <f t="shared" si="14"/>
        <v>0</v>
      </c>
      <c r="AS35" s="31">
        <f t="shared" si="15"/>
        <v>0</v>
      </c>
      <c r="AT35" s="31">
        <f t="shared" si="16"/>
        <v>0</v>
      </c>
      <c r="AU35" s="31">
        <f t="shared" si="17"/>
        <v>0</v>
      </c>
      <c r="AV35" s="31">
        <f t="shared" si="18"/>
        <v>0</v>
      </c>
      <c r="AW35" s="31">
        <f t="shared" si="19"/>
        <v>0</v>
      </c>
      <c r="AX35" s="31">
        <f t="shared" si="20"/>
        <v>0</v>
      </c>
      <c r="AY35" s="15"/>
      <c r="AZ35" s="161">
        <f t="shared" si="21"/>
        <v>0</v>
      </c>
      <c r="BA35" s="161">
        <f t="shared" si="22"/>
        <v>0</v>
      </c>
      <c r="BB35" s="161">
        <f t="shared" si="23"/>
        <v>0</v>
      </c>
      <c r="BC35" s="161">
        <f t="shared" si="24"/>
        <v>0</v>
      </c>
      <c r="BD35" s="161">
        <f t="shared" si="25"/>
        <v>0</v>
      </c>
      <c r="BE35" s="161">
        <f t="shared" si="26"/>
        <v>0</v>
      </c>
      <c r="BF35" s="15"/>
      <c r="BG35" s="15"/>
      <c r="BH35" s="15"/>
      <c r="BI35" s="15"/>
      <c r="BJ35" s="15"/>
      <c r="BK35" s="15"/>
    </row>
    <row r="36" spans="1:63" ht="16.5" customHeight="1" x14ac:dyDescent="0.25">
      <c r="A36" s="97" t="s">
        <v>185</v>
      </c>
      <c r="B36" s="480"/>
      <c r="C36" s="360"/>
      <c r="D36" s="11"/>
      <c r="E36" s="360"/>
      <c r="F36" s="93">
        <f t="shared" si="0"/>
        <v>0</v>
      </c>
      <c r="G36" s="361">
        <v>1.2E-2</v>
      </c>
      <c r="H36" s="370">
        <v>2.1</v>
      </c>
      <c r="I36" s="30">
        <v>0.5</v>
      </c>
      <c r="J36" s="30">
        <v>2.1</v>
      </c>
      <c r="K36" s="30"/>
      <c r="L36" s="30"/>
      <c r="M36" s="30"/>
      <c r="N36" s="364"/>
      <c r="O36" s="303"/>
      <c r="P36" s="410"/>
      <c r="Q36" s="303"/>
      <c r="R36" s="303"/>
      <c r="S36" s="303"/>
      <c r="T36" s="303"/>
      <c r="U36" s="31">
        <f t="shared" si="27"/>
        <v>0</v>
      </c>
      <c r="V36" s="31">
        <f t="shared" si="28"/>
        <v>0</v>
      </c>
      <c r="W36" s="31">
        <f t="shared" si="29"/>
        <v>0</v>
      </c>
      <c r="X36" s="31">
        <f t="shared" si="30"/>
        <v>0</v>
      </c>
      <c r="Y36" s="31">
        <f t="shared" si="31"/>
        <v>0</v>
      </c>
      <c r="Z36" s="31">
        <f t="shared" si="32"/>
        <v>0</v>
      </c>
      <c r="AA36" s="31">
        <f t="shared" si="2"/>
        <v>0</v>
      </c>
      <c r="AB36" s="31">
        <f t="shared" si="3"/>
        <v>0</v>
      </c>
      <c r="AC36" s="31">
        <f t="shared" si="4"/>
        <v>0</v>
      </c>
      <c r="AD36" s="31">
        <f t="shared" si="5"/>
        <v>0</v>
      </c>
      <c r="AE36" s="31">
        <f t="shared" si="6"/>
        <v>0</v>
      </c>
      <c r="AF36" s="31">
        <f t="shared" si="7"/>
        <v>0</v>
      </c>
      <c r="AG36" s="31">
        <f t="shared" si="33"/>
        <v>0</v>
      </c>
      <c r="AH36" s="31">
        <f t="shared" si="34"/>
        <v>0</v>
      </c>
      <c r="AI36" s="31">
        <f t="shared" si="35"/>
        <v>0</v>
      </c>
      <c r="AJ36" s="31">
        <f t="shared" si="36"/>
        <v>0</v>
      </c>
      <c r="AK36" s="31">
        <f t="shared" si="37"/>
        <v>0</v>
      </c>
      <c r="AL36" s="31">
        <f t="shared" si="38"/>
        <v>0</v>
      </c>
      <c r="AM36" s="31">
        <f t="shared" si="9"/>
        <v>0</v>
      </c>
      <c r="AN36" s="31">
        <f t="shared" si="10"/>
        <v>0</v>
      </c>
      <c r="AO36" s="31">
        <f t="shared" si="11"/>
        <v>0</v>
      </c>
      <c r="AP36" s="31">
        <f t="shared" si="12"/>
        <v>0</v>
      </c>
      <c r="AQ36" s="31">
        <f t="shared" si="13"/>
        <v>0</v>
      </c>
      <c r="AR36" s="31">
        <f t="shared" si="14"/>
        <v>0</v>
      </c>
      <c r="AS36" s="31">
        <f t="shared" si="15"/>
        <v>0</v>
      </c>
      <c r="AT36" s="31">
        <f t="shared" si="16"/>
        <v>0</v>
      </c>
      <c r="AU36" s="31">
        <f t="shared" si="17"/>
        <v>0</v>
      </c>
      <c r="AV36" s="31">
        <f t="shared" si="18"/>
        <v>0</v>
      </c>
      <c r="AW36" s="31">
        <f t="shared" si="19"/>
        <v>0</v>
      </c>
      <c r="AX36" s="31">
        <f t="shared" si="20"/>
        <v>0</v>
      </c>
      <c r="AY36" s="15"/>
      <c r="AZ36" s="161">
        <f t="shared" si="21"/>
        <v>0</v>
      </c>
      <c r="BA36" s="161">
        <f t="shared" si="22"/>
        <v>0</v>
      </c>
      <c r="BB36" s="161">
        <f t="shared" si="23"/>
        <v>0</v>
      </c>
      <c r="BC36" s="161">
        <f t="shared" si="24"/>
        <v>0</v>
      </c>
      <c r="BD36" s="161">
        <f t="shared" si="25"/>
        <v>0</v>
      </c>
      <c r="BE36" s="161">
        <f t="shared" si="26"/>
        <v>0</v>
      </c>
      <c r="BF36" s="15"/>
      <c r="BG36" s="15"/>
      <c r="BH36" s="15"/>
      <c r="BI36" s="15"/>
      <c r="BJ36" s="15"/>
      <c r="BK36" s="15"/>
    </row>
    <row r="37" spans="1:63" ht="16.5" customHeight="1" x14ac:dyDescent="0.25">
      <c r="A37" s="97" t="s">
        <v>220</v>
      </c>
      <c r="B37" s="480"/>
      <c r="C37" s="360"/>
      <c r="D37" s="11"/>
      <c r="E37" s="360"/>
      <c r="F37" s="93">
        <f t="shared" si="0"/>
        <v>0</v>
      </c>
      <c r="G37" s="362">
        <v>0</v>
      </c>
      <c r="H37" s="94"/>
      <c r="I37" s="94"/>
      <c r="J37" s="94"/>
      <c r="K37" s="94"/>
      <c r="L37" s="94"/>
      <c r="M37" s="94"/>
      <c r="N37" s="364"/>
      <c r="O37" s="303"/>
      <c r="P37" s="410"/>
      <c r="Q37" s="303"/>
      <c r="R37" s="303"/>
      <c r="S37" s="303"/>
      <c r="T37" s="303"/>
      <c r="U37" s="31">
        <f t="shared" si="27"/>
        <v>0</v>
      </c>
      <c r="V37" s="31">
        <f t="shared" si="28"/>
        <v>0</v>
      </c>
      <c r="W37" s="31">
        <f t="shared" si="29"/>
        <v>0</v>
      </c>
      <c r="X37" s="31">
        <f t="shared" si="30"/>
        <v>0</v>
      </c>
      <c r="Y37" s="31">
        <f t="shared" si="31"/>
        <v>0</v>
      </c>
      <c r="Z37" s="31">
        <f t="shared" si="32"/>
        <v>0</v>
      </c>
      <c r="AA37" s="31">
        <f t="shared" si="2"/>
        <v>0</v>
      </c>
      <c r="AB37" s="31">
        <f t="shared" si="3"/>
        <v>0</v>
      </c>
      <c r="AC37" s="31">
        <f t="shared" si="4"/>
        <v>0</v>
      </c>
      <c r="AD37" s="31">
        <f t="shared" si="5"/>
        <v>0</v>
      </c>
      <c r="AE37" s="31">
        <f t="shared" si="6"/>
        <v>0</v>
      </c>
      <c r="AF37" s="31">
        <f t="shared" si="7"/>
        <v>0</v>
      </c>
      <c r="AG37" s="31">
        <f t="shared" si="33"/>
        <v>0</v>
      </c>
      <c r="AH37" s="31">
        <f t="shared" si="34"/>
        <v>0</v>
      </c>
      <c r="AI37" s="31">
        <f t="shared" si="35"/>
        <v>0</v>
      </c>
      <c r="AJ37" s="31">
        <f t="shared" si="36"/>
        <v>0</v>
      </c>
      <c r="AK37" s="31">
        <f t="shared" si="37"/>
        <v>0</v>
      </c>
      <c r="AL37" s="31">
        <f t="shared" si="38"/>
        <v>0</v>
      </c>
      <c r="AM37" s="31">
        <f t="shared" si="9"/>
        <v>0</v>
      </c>
      <c r="AN37" s="31">
        <f t="shared" si="10"/>
        <v>0</v>
      </c>
      <c r="AO37" s="31">
        <f t="shared" si="11"/>
        <v>0</v>
      </c>
      <c r="AP37" s="31">
        <f t="shared" si="12"/>
        <v>0</v>
      </c>
      <c r="AQ37" s="31">
        <f t="shared" si="13"/>
        <v>0</v>
      </c>
      <c r="AR37" s="31">
        <f t="shared" si="14"/>
        <v>0</v>
      </c>
      <c r="AS37" s="31">
        <f t="shared" si="15"/>
        <v>0</v>
      </c>
      <c r="AT37" s="31">
        <f t="shared" si="16"/>
        <v>0</v>
      </c>
      <c r="AU37" s="31">
        <f t="shared" si="17"/>
        <v>0</v>
      </c>
      <c r="AV37" s="31">
        <f t="shared" si="18"/>
        <v>0</v>
      </c>
      <c r="AW37" s="31">
        <f t="shared" si="19"/>
        <v>0</v>
      </c>
      <c r="AX37" s="31">
        <f t="shared" si="20"/>
        <v>0</v>
      </c>
      <c r="AY37" s="15"/>
      <c r="AZ37" s="161">
        <f t="shared" si="21"/>
        <v>0</v>
      </c>
      <c r="BA37" s="161">
        <f t="shared" si="22"/>
        <v>0</v>
      </c>
      <c r="BB37" s="161">
        <f t="shared" si="23"/>
        <v>0</v>
      </c>
      <c r="BC37" s="161">
        <f t="shared" si="24"/>
        <v>0</v>
      </c>
      <c r="BD37" s="161">
        <f t="shared" si="25"/>
        <v>0</v>
      </c>
      <c r="BE37" s="161">
        <f t="shared" si="26"/>
        <v>0</v>
      </c>
      <c r="BF37" s="15"/>
      <c r="BG37" s="15"/>
      <c r="BH37" s="15"/>
      <c r="BI37" s="15"/>
      <c r="BJ37" s="15"/>
      <c r="BK37" s="15"/>
    </row>
    <row r="38" spans="1:63" ht="16.5" customHeight="1" x14ac:dyDescent="0.25">
      <c r="A38" s="97" t="s">
        <v>183</v>
      </c>
      <c r="B38" s="480"/>
      <c r="C38" s="360"/>
      <c r="D38" s="11"/>
      <c r="E38" s="360"/>
      <c r="F38" s="93">
        <f t="shared" si="0"/>
        <v>0</v>
      </c>
      <c r="G38" s="361">
        <v>2.1000000000000001E-2</v>
      </c>
      <c r="H38" s="30">
        <v>1.3</v>
      </c>
      <c r="I38" s="30">
        <v>0.7</v>
      </c>
      <c r="J38" s="30">
        <v>2.5</v>
      </c>
      <c r="K38" s="30"/>
      <c r="L38" s="30"/>
      <c r="M38" s="30"/>
      <c r="N38" s="364"/>
      <c r="O38" s="303"/>
      <c r="P38" s="410"/>
      <c r="Q38" s="303"/>
      <c r="R38" s="303"/>
      <c r="S38" s="303"/>
      <c r="T38" s="303"/>
      <c r="U38" s="31">
        <f t="shared" si="27"/>
        <v>0</v>
      </c>
      <c r="V38" s="31">
        <f t="shared" si="28"/>
        <v>0</v>
      </c>
      <c r="W38" s="31">
        <f t="shared" si="29"/>
        <v>0</v>
      </c>
      <c r="X38" s="31">
        <f t="shared" si="30"/>
        <v>0</v>
      </c>
      <c r="Y38" s="31">
        <f t="shared" si="31"/>
        <v>0</v>
      </c>
      <c r="Z38" s="31">
        <f t="shared" si="32"/>
        <v>0</v>
      </c>
      <c r="AA38" s="31">
        <f t="shared" si="2"/>
        <v>0</v>
      </c>
      <c r="AB38" s="31">
        <f t="shared" si="3"/>
        <v>0</v>
      </c>
      <c r="AC38" s="31">
        <f t="shared" si="4"/>
        <v>0</v>
      </c>
      <c r="AD38" s="31">
        <f t="shared" si="5"/>
        <v>0</v>
      </c>
      <c r="AE38" s="31">
        <f t="shared" si="6"/>
        <v>0</v>
      </c>
      <c r="AF38" s="31">
        <f t="shared" si="7"/>
        <v>0</v>
      </c>
      <c r="AG38" s="31">
        <f t="shared" si="33"/>
        <v>0</v>
      </c>
      <c r="AH38" s="31">
        <f t="shared" si="34"/>
        <v>0</v>
      </c>
      <c r="AI38" s="31">
        <f t="shared" si="35"/>
        <v>0</v>
      </c>
      <c r="AJ38" s="31">
        <f t="shared" si="36"/>
        <v>0</v>
      </c>
      <c r="AK38" s="31">
        <f t="shared" si="37"/>
        <v>0</v>
      </c>
      <c r="AL38" s="31">
        <f t="shared" si="38"/>
        <v>0</v>
      </c>
      <c r="AM38" s="31">
        <f t="shared" si="9"/>
        <v>0</v>
      </c>
      <c r="AN38" s="31">
        <f t="shared" si="10"/>
        <v>0</v>
      </c>
      <c r="AO38" s="31">
        <f t="shared" si="11"/>
        <v>0</v>
      </c>
      <c r="AP38" s="31">
        <f t="shared" si="12"/>
        <v>0</v>
      </c>
      <c r="AQ38" s="31">
        <f t="shared" si="13"/>
        <v>0</v>
      </c>
      <c r="AR38" s="31">
        <f t="shared" si="14"/>
        <v>0</v>
      </c>
      <c r="AS38" s="31">
        <f t="shared" si="15"/>
        <v>0</v>
      </c>
      <c r="AT38" s="31">
        <f t="shared" si="16"/>
        <v>0</v>
      </c>
      <c r="AU38" s="31">
        <f t="shared" si="17"/>
        <v>0</v>
      </c>
      <c r="AV38" s="31">
        <f t="shared" si="18"/>
        <v>0</v>
      </c>
      <c r="AW38" s="31">
        <f t="shared" si="19"/>
        <v>0</v>
      </c>
      <c r="AX38" s="31">
        <f t="shared" si="20"/>
        <v>0</v>
      </c>
      <c r="AY38" s="15"/>
      <c r="AZ38" s="161">
        <f t="shared" ref="AZ38:AZ75" si="40">U38+AG38+AA38+AM38-AS38</f>
        <v>0</v>
      </c>
      <c r="BA38" s="161">
        <f t="shared" ref="BA38:BA75" si="41">V38+AH38+AB38+AN38-AT38</f>
        <v>0</v>
      </c>
      <c r="BB38" s="161">
        <f t="shared" ref="BB38:BB75" si="42">W38+AI38+AC38+AO38-AU38</f>
        <v>0</v>
      </c>
      <c r="BC38" s="161">
        <f t="shared" ref="BC38:BC75" si="43">X38+AJ38+AD38+AP38-AV38</f>
        <v>0</v>
      </c>
      <c r="BD38" s="161">
        <f t="shared" ref="BD38:BD75" si="44">Y38+AK38+AE38+AQ38-AW38</f>
        <v>0</v>
      </c>
      <c r="BE38" s="161">
        <f t="shared" ref="BE38:BE75" si="45">Z38+AL38+AF38+AR38-AX38</f>
        <v>0</v>
      </c>
      <c r="BF38" s="15"/>
      <c r="BG38" s="15"/>
      <c r="BH38" s="15"/>
      <c r="BI38" s="15"/>
      <c r="BJ38" s="15"/>
      <c r="BK38" s="15"/>
    </row>
    <row r="39" spans="1:63" ht="16.5" customHeight="1" x14ac:dyDescent="0.25">
      <c r="A39" s="97" t="s">
        <v>180</v>
      </c>
      <c r="B39" s="480"/>
      <c r="C39" s="360"/>
      <c r="D39" s="11"/>
      <c r="E39" s="360"/>
      <c r="F39" s="93">
        <f t="shared" si="0"/>
        <v>0</v>
      </c>
      <c r="G39" s="361">
        <v>0.28000000000000003</v>
      </c>
      <c r="H39" s="30">
        <v>18.5</v>
      </c>
      <c r="I39" s="30">
        <v>12.8</v>
      </c>
      <c r="J39" s="30">
        <v>8.9</v>
      </c>
      <c r="K39" s="30"/>
      <c r="L39" s="30"/>
      <c r="M39" s="30"/>
      <c r="N39" s="364"/>
      <c r="O39" s="303"/>
      <c r="P39" s="410"/>
      <c r="Q39" s="303"/>
      <c r="R39" s="303"/>
      <c r="S39" s="303"/>
      <c r="T39" s="303"/>
      <c r="U39" s="31">
        <f t="shared" si="27"/>
        <v>0</v>
      </c>
      <c r="V39" s="31">
        <f t="shared" si="28"/>
        <v>0</v>
      </c>
      <c r="W39" s="31">
        <f t="shared" si="29"/>
        <v>0</v>
      </c>
      <c r="X39" s="31">
        <f t="shared" si="30"/>
        <v>0</v>
      </c>
      <c r="Y39" s="31">
        <f t="shared" si="31"/>
        <v>0</v>
      </c>
      <c r="Z39" s="31">
        <f t="shared" si="32"/>
        <v>0</v>
      </c>
      <c r="AA39" s="31">
        <f t="shared" si="2"/>
        <v>0</v>
      </c>
      <c r="AB39" s="31">
        <f t="shared" si="3"/>
        <v>0</v>
      </c>
      <c r="AC39" s="31">
        <f t="shared" si="4"/>
        <v>0</v>
      </c>
      <c r="AD39" s="31">
        <f t="shared" si="5"/>
        <v>0</v>
      </c>
      <c r="AE39" s="31">
        <f t="shared" si="6"/>
        <v>0</v>
      </c>
      <c r="AF39" s="31">
        <f t="shared" si="7"/>
        <v>0</v>
      </c>
      <c r="AG39" s="31">
        <f t="shared" si="33"/>
        <v>0</v>
      </c>
      <c r="AH39" s="31">
        <f t="shared" si="34"/>
        <v>0</v>
      </c>
      <c r="AI39" s="31">
        <f t="shared" si="35"/>
        <v>0</v>
      </c>
      <c r="AJ39" s="31">
        <f t="shared" si="36"/>
        <v>0</v>
      </c>
      <c r="AK39" s="31">
        <f t="shared" si="37"/>
        <v>0</v>
      </c>
      <c r="AL39" s="31">
        <f t="shared" si="38"/>
        <v>0</v>
      </c>
      <c r="AM39" s="31">
        <f t="shared" si="9"/>
        <v>0</v>
      </c>
      <c r="AN39" s="31">
        <f t="shared" si="10"/>
        <v>0</v>
      </c>
      <c r="AO39" s="31">
        <f t="shared" si="11"/>
        <v>0</v>
      </c>
      <c r="AP39" s="31">
        <f t="shared" si="12"/>
        <v>0</v>
      </c>
      <c r="AQ39" s="31">
        <f t="shared" si="13"/>
        <v>0</v>
      </c>
      <c r="AR39" s="31">
        <f t="shared" si="14"/>
        <v>0</v>
      </c>
      <c r="AS39" s="31">
        <f t="shared" si="15"/>
        <v>0</v>
      </c>
      <c r="AT39" s="31">
        <f t="shared" si="16"/>
        <v>0</v>
      </c>
      <c r="AU39" s="31">
        <f t="shared" si="17"/>
        <v>0</v>
      </c>
      <c r="AV39" s="31">
        <f t="shared" si="18"/>
        <v>0</v>
      </c>
      <c r="AW39" s="31">
        <f t="shared" si="19"/>
        <v>0</v>
      </c>
      <c r="AX39" s="31">
        <f t="shared" si="20"/>
        <v>0</v>
      </c>
      <c r="AY39" s="15"/>
      <c r="AZ39" s="161">
        <f t="shared" si="40"/>
        <v>0</v>
      </c>
      <c r="BA39" s="161">
        <f t="shared" si="41"/>
        <v>0</v>
      </c>
      <c r="BB39" s="161">
        <f t="shared" si="42"/>
        <v>0</v>
      </c>
      <c r="BC39" s="161">
        <f t="shared" si="43"/>
        <v>0</v>
      </c>
      <c r="BD39" s="161">
        <f t="shared" si="44"/>
        <v>0</v>
      </c>
      <c r="BE39" s="161">
        <f t="shared" si="45"/>
        <v>0</v>
      </c>
      <c r="BF39" s="15"/>
      <c r="BG39" s="15"/>
      <c r="BH39" s="15"/>
      <c r="BI39" s="15"/>
      <c r="BJ39" s="15"/>
      <c r="BK39" s="15"/>
    </row>
    <row r="40" spans="1:63" ht="16.5" customHeight="1" x14ac:dyDescent="0.25">
      <c r="A40" s="97" t="s">
        <v>7</v>
      </c>
      <c r="B40" s="480"/>
      <c r="C40" s="360"/>
      <c r="D40" s="11"/>
      <c r="E40" s="360"/>
      <c r="F40" s="93">
        <f t="shared" si="0"/>
        <v>0</v>
      </c>
      <c r="G40" s="361">
        <v>0.32</v>
      </c>
      <c r="H40" s="30">
        <v>19</v>
      </c>
      <c r="I40" s="30">
        <v>14.6</v>
      </c>
      <c r="J40" s="30">
        <v>10.199999999999999</v>
      </c>
      <c r="K40" s="30"/>
      <c r="L40" s="30"/>
      <c r="M40" s="30"/>
      <c r="N40" s="364"/>
      <c r="O40" s="303"/>
      <c r="P40" s="410"/>
      <c r="Q40" s="303"/>
      <c r="R40" s="303"/>
      <c r="S40" s="303"/>
      <c r="T40" s="303"/>
      <c r="U40" s="31">
        <f t="shared" si="27"/>
        <v>0</v>
      </c>
      <c r="V40" s="31">
        <f t="shared" si="28"/>
        <v>0</v>
      </c>
      <c r="W40" s="31">
        <f t="shared" si="29"/>
        <v>0</v>
      </c>
      <c r="X40" s="31">
        <f t="shared" si="30"/>
        <v>0</v>
      </c>
      <c r="Y40" s="31">
        <f t="shared" si="31"/>
        <v>0</v>
      </c>
      <c r="Z40" s="31">
        <f t="shared" si="32"/>
        <v>0</v>
      </c>
      <c r="AA40" s="31">
        <f t="shared" si="2"/>
        <v>0</v>
      </c>
      <c r="AB40" s="31">
        <f t="shared" si="3"/>
        <v>0</v>
      </c>
      <c r="AC40" s="31">
        <f t="shared" si="4"/>
        <v>0</v>
      </c>
      <c r="AD40" s="31">
        <f t="shared" si="5"/>
        <v>0</v>
      </c>
      <c r="AE40" s="31">
        <f t="shared" si="6"/>
        <v>0</v>
      </c>
      <c r="AF40" s="31">
        <f t="shared" si="7"/>
        <v>0</v>
      </c>
      <c r="AG40" s="31">
        <f t="shared" si="33"/>
        <v>0</v>
      </c>
      <c r="AH40" s="31">
        <f t="shared" si="34"/>
        <v>0</v>
      </c>
      <c r="AI40" s="31">
        <f t="shared" si="35"/>
        <v>0</v>
      </c>
      <c r="AJ40" s="31">
        <f t="shared" si="36"/>
        <v>0</v>
      </c>
      <c r="AK40" s="31">
        <f t="shared" si="37"/>
        <v>0</v>
      </c>
      <c r="AL40" s="31">
        <f t="shared" si="38"/>
        <v>0</v>
      </c>
      <c r="AM40" s="31">
        <f t="shared" si="9"/>
        <v>0</v>
      </c>
      <c r="AN40" s="31">
        <f t="shared" si="10"/>
        <v>0</v>
      </c>
      <c r="AO40" s="31">
        <f t="shared" si="11"/>
        <v>0</v>
      </c>
      <c r="AP40" s="31">
        <f t="shared" si="12"/>
        <v>0</v>
      </c>
      <c r="AQ40" s="31">
        <f t="shared" si="13"/>
        <v>0</v>
      </c>
      <c r="AR40" s="31">
        <f t="shared" si="14"/>
        <v>0</v>
      </c>
      <c r="AS40" s="31">
        <f t="shared" si="15"/>
        <v>0</v>
      </c>
      <c r="AT40" s="31">
        <f t="shared" si="16"/>
        <v>0</v>
      </c>
      <c r="AU40" s="31">
        <f t="shared" si="17"/>
        <v>0</v>
      </c>
      <c r="AV40" s="31">
        <f t="shared" si="18"/>
        <v>0</v>
      </c>
      <c r="AW40" s="31">
        <f t="shared" si="19"/>
        <v>0</v>
      </c>
      <c r="AX40" s="31">
        <f t="shared" si="20"/>
        <v>0</v>
      </c>
      <c r="AY40" s="15"/>
      <c r="AZ40" s="161">
        <f t="shared" si="40"/>
        <v>0</v>
      </c>
      <c r="BA40" s="161">
        <f t="shared" si="41"/>
        <v>0</v>
      </c>
      <c r="BB40" s="161">
        <f t="shared" si="42"/>
        <v>0</v>
      </c>
      <c r="BC40" s="161">
        <f t="shared" si="43"/>
        <v>0</v>
      </c>
      <c r="BD40" s="161">
        <f t="shared" si="44"/>
        <v>0</v>
      </c>
      <c r="BE40" s="161">
        <f t="shared" si="45"/>
        <v>0</v>
      </c>
      <c r="BF40" s="15"/>
      <c r="BG40" s="15"/>
      <c r="BH40" s="15"/>
      <c r="BI40" s="15"/>
      <c r="BJ40" s="15"/>
      <c r="BK40" s="15"/>
    </row>
    <row r="41" spans="1:63" ht="16.5" customHeight="1" x14ac:dyDescent="0.25">
      <c r="A41" s="97" t="s">
        <v>8</v>
      </c>
      <c r="B41" s="480"/>
      <c r="C41" s="360"/>
      <c r="D41" s="11"/>
      <c r="E41" s="360"/>
      <c r="F41" s="93">
        <f t="shared" si="0"/>
        <v>0</v>
      </c>
      <c r="G41" s="361">
        <v>0.73</v>
      </c>
      <c r="H41" s="30">
        <v>35</v>
      </c>
      <c r="I41" s="30">
        <v>33.299999999999997</v>
      </c>
      <c r="J41" s="30">
        <v>23.2</v>
      </c>
      <c r="K41" s="30"/>
      <c r="L41" s="30"/>
      <c r="M41" s="30"/>
      <c r="N41" s="364"/>
      <c r="O41" s="303"/>
      <c r="P41" s="410"/>
      <c r="Q41" s="303"/>
      <c r="R41" s="303"/>
      <c r="S41" s="303"/>
      <c r="T41" s="303"/>
      <c r="U41" s="31">
        <f t="shared" si="27"/>
        <v>0</v>
      </c>
      <c r="V41" s="31">
        <f t="shared" si="28"/>
        <v>0</v>
      </c>
      <c r="W41" s="31">
        <f t="shared" si="29"/>
        <v>0</v>
      </c>
      <c r="X41" s="31">
        <f t="shared" si="30"/>
        <v>0</v>
      </c>
      <c r="Y41" s="31">
        <f t="shared" si="31"/>
        <v>0</v>
      </c>
      <c r="Z41" s="31">
        <f t="shared" si="32"/>
        <v>0</v>
      </c>
      <c r="AA41" s="31">
        <f t="shared" si="2"/>
        <v>0</v>
      </c>
      <c r="AB41" s="31">
        <f t="shared" si="3"/>
        <v>0</v>
      </c>
      <c r="AC41" s="31">
        <f t="shared" si="4"/>
        <v>0</v>
      </c>
      <c r="AD41" s="31">
        <f t="shared" si="5"/>
        <v>0</v>
      </c>
      <c r="AE41" s="31">
        <f t="shared" si="6"/>
        <v>0</v>
      </c>
      <c r="AF41" s="31">
        <f t="shared" si="7"/>
        <v>0</v>
      </c>
      <c r="AG41" s="31">
        <f t="shared" si="33"/>
        <v>0</v>
      </c>
      <c r="AH41" s="31">
        <f t="shared" si="34"/>
        <v>0</v>
      </c>
      <c r="AI41" s="31">
        <f t="shared" si="35"/>
        <v>0</v>
      </c>
      <c r="AJ41" s="31">
        <f t="shared" si="36"/>
        <v>0</v>
      </c>
      <c r="AK41" s="31">
        <f t="shared" si="37"/>
        <v>0</v>
      </c>
      <c r="AL41" s="31">
        <f t="shared" si="38"/>
        <v>0</v>
      </c>
      <c r="AM41" s="31">
        <f t="shared" si="9"/>
        <v>0</v>
      </c>
      <c r="AN41" s="31">
        <f t="shared" si="10"/>
        <v>0</v>
      </c>
      <c r="AO41" s="31">
        <f t="shared" si="11"/>
        <v>0</v>
      </c>
      <c r="AP41" s="31">
        <f t="shared" si="12"/>
        <v>0</v>
      </c>
      <c r="AQ41" s="31">
        <f t="shared" si="13"/>
        <v>0</v>
      </c>
      <c r="AR41" s="31">
        <f t="shared" si="14"/>
        <v>0</v>
      </c>
      <c r="AS41" s="31">
        <f t="shared" si="15"/>
        <v>0</v>
      </c>
      <c r="AT41" s="31">
        <f t="shared" si="16"/>
        <v>0</v>
      </c>
      <c r="AU41" s="31">
        <f t="shared" si="17"/>
        <v>0</v>
      </c>
      <c r="AV41" s="31">
        <f t="shared" si="18"/>
        <v>0</v>
      </c>
      <c r="AW41" s="31">
        <f t="shared" si="19"/>
        <v>0</v>
      </c>
      <c r="AX41" s="31">
        <f t="shared" si="20"/>
        <v>0</v>
      </c>
      <c r="AY41" s="15"/>
      <c r="AZ41" s="161">
        <f t="shared" si="40"/>
        <v>0</v>
      </c>
      <c r="BA41" s="161">
        <f t="shared" si="41"/>
        <v>0</v>
      </c>
      <c r="BB41" s="161">
        <f t="shared" si="42"/>
        <v>0</v>
      </c>
      <c r="BC41" s="161">
        <f t="shared" si="43"/>
        <v>0</v>
      </c>
      <c r="BD41" s="161">
        <f t="shared" si="44"/>
        <v>0</v>
      </c>
      <c r="BE41" s="161">
        <f t="shared" si="45"/>
        <v>0</v>
      </c>
      <c r="BF41" s="15"/>
      <c r="BG41" s="15"/>
      <c r="BH41" s="15"/>
      <c r="BI41" s="15"/>
      <c r="BJ41" s="15"/>
      <c r="BK41" s="15"/>
    </row>
    <row r="42" spans="1:63" ht="16.5" customHeight="1" x14ac:dyDescent="0.25">
      <c r="A42" s="40" t="s">
        <v>152</v>
      </c>
      <c r="B42" s="481">
        <f>SUM(B6:B41)</f>
        <v>0</v>
      </c>
      <c r="C42" s="98"/>
      <c r="D42" s="98">
        <f>SUM(D6:D41)</f>
        <v>0</v>
      </c>
      <c r="E42" s="98"/>
      <c r="F42" s="98">
        <f>SUM(F6:F41)</f>
        <v>0</v>
      </c>
      <c r="G42" s="99"/>
      <c r="H42" s="100"/>
      <c r="I42" s="100"/>
      <c r="J42" s="100"/>
      <c r="K42" s="100"/>
      <c r="L42" s="100"/>
      <c r="M42" s="100"/>
      <c r="N42" s="101"/>
      <c r="O42" s="102"/>
      <c r="P42" s="102"/>
      <c r="Q42" s="102"/>
      <c r="R42" s="102"/>
      <c r="S42" s="102"/>
      <c r="T42" s="102"/>
      <c r="U42" s="103">
        <f t="shared" ref="U42:AX42" si="46">SUM(U6:U41)</f>
        <v>0</v>
      </c>
      <c r="V42" s="104">
        <f t="shared" si="46"/>
        <v>0</v>
      </c>
      <c r="W42" s="104">
        <f t="shared" si="46"/>
        <v>0</v>
      </c>
      <c r="X42" s="104">
        <f t="shared" si="46"/>
        <v>0</v>
      </c>
      <c r="Y42" s="104">
        <f t="shared" si="46"/>
        <v>0</v>
      </c>
      <c r="Z42" s="104">
        <f t="shared" si="46"/>
        <v>0</v>
      </c>
      <c r="AA42" s="103">
        <f t="shared" ref="AA42:AF42" si="47">SUM(AA6:AA41)</f>
        <v>0</v>
      </c>
      <c r="AB42" s="104">
        <f t="shared" si="47"/>
        <v>0</v>
      </c>
      <c r="AC42" s="104">
        <f t="shared" si="47"/>
        <v>0</v>
      </c>
      <c r="AD42" s="104">
        <f t="shared" si="47"/>
        <v>0</v>
      </c>
      <c r="AE42" s="104">
        <f t="shared" si="47"/>
        <v>0</v>
      </c>
      <c r="AF42" s="104">
        <f t="shared" si="47"/>
        <v>0</v>
      </c>
      <c r="AG42" s="105">
        <f t="shared" si="46"/>
        <v>0</v>
      </c>
      <c r="AH42" s="105">
        <f t="shared" si="46"/>
        <v>0</v>
      </c>
      <c r="AI42" s="105">
        <f t="shared" si="46"/>
        <v>0</v>
      </c>
      <c r="AJ42" s="105">
        <f t="shared" si="46"/>
        <v>0</v>
      </c>
      <c r="AK42" s="105">
        <f t="shared" si="46"/>
        <v>0</v>
      </c>
      <c r="AL42" s="105">
        <f t="shared" si="46"/>
        <v>0</v>
      </c>
      <c r="AM42" s="105">
        <f t="shared" si="46"/>
        <v>0</v>
      </c>
      <c r="AN42" s="105">
        <f t="shared" si="46"/>
        <v>0</v>
      </c>
      <c r="AO42" s="105">
        <f t="shared" si="46"/>
        <v>0</v>
      </c>
      <c r="AP42" s="105">
        <f t="shared" si="46"/>
        <v>0</v>
      </c>
      <c r="AQ42" s="105">
        <f t="shared" si="46"/>
        <v>0</v>
      </c>
      <c r="AR42" s="105">
        <f t="shared" si="46"/>
        <v>0</v>
      </c>
      <c r="AS42" s="104">
        <f t="shared" si="46"/>
        <v>0</v>
      </c>
      <c r="AT42" s="104">
        <f t="shared" si="46"/>
        <v>0</v>
      </c>
      <c r="AU42" s="104">
        <f t="shared" si="46"/>
        <v>0</v>
      </c>
      <c r="AV42" s="104">
        <f t="shared" si="46"/>
        <v>0</v>
      </c>
      <c r="AW42" s="104">
        <f t="shared" si="46"/>
        <v>0</v>
      </c>
      <c r="AX42" s="104">
        <f t="shared" si="46"/>
        <v>0</v>
      </c>
      <c r="AY42" s="15"/>
      <c r="AZ42" s="161">
        <f t="shared" si="40"/>
        <v>0</v>
      </c>
      <c r="BA42" s="161">
        <f t="shared" si="41"/>
        <v>0</v>
      </c>
      <c r="BB42" s="161">
        <f t="shared" si="42"/>
        <v>0</v>
      </c>
      <c r="BC42" s="161">
        <f t="shared" si="43"/>
        <v>0</v>
      </c>
      <c r="BD42" s="161">
        <f t="shared" si="44"/>
        <v>0</v>
      </c>
      <c r="BE42" s="161">
        <f t="shared" si="45"/>
        <v>0</v>
      </c>
      <c r="BF42" s="15"/>
      <c r="BG42" s="15"/>
      <c r="BH42" s="15"/>
      <c r="BI42" s="15"/>
      <c r="BJ42" s="15"/>
      <c r="BK42" s="15"/>
    </row>
    <row r="43" spans="1:63" ht="16.5" customHeight="1" x14ac:dyDescent="0.25">
      <c r="A43" s="106" t="s">
        <v>140</v>
      </c>
      <c r="B43" s="480"/>
      <c r="C43" s="360"/>
      <c r="D43" s="11"/>
      <c r="E43" s="360"/>
      <c r="F43" s="93">
        <f t="shared" ref="F43:F48" si="48">SUM(B43:E43)</f>
        <v>0</v>
      </c>
      <c r="G43" s="94"/>
      <c r="H43" s="30">
        <v>4.9000000000000004</v>
      </c>
      <c r="I43" s="30">
        <v>2.1</v>
      </c>
      <c r="J43" s="30">
        <v>4.2</v>
      </c>
      <c r="K43" s="94"/>
      <c r="L43" s="94"/>
      <c r="M43" s="94"/>
      <c r="N43" s="107"/>
      <c r="O43" s="107"/>
      <c r="P43" s="107"/>
      <c r="Q43" s="107"/>
      <c r="R43" s="107"/>
      <c r="S43" s="107"/>
      <c r="T43" s="107"/>
      <c r="U43" s="31">
        <f t="shared" ref="U43:W48" si="49">$B43*H43/1000</f>
        <v>0</v>
      </c>
      <c r="V43" s="31">
        <f t="shared" si="49"/>
        <v>0</v>
      </c>
      <c r="W43" s="31">
        <f t="shared" si="49"/>
        <v>0</v>
      </c>
      <c r="X43" s="31"/>
      <c r="Y43" s="31"/>
      <c r="Z43" s="31"/>
      <c r="AA43" s="31">
        <f t="shared" ref="AA43:AC48" si="50">$D43*H43/1000</f>
        <v>0</v>
      </c>
      <c r="AB43" s="31">
        <f t="shared" si="50"/>
        <v>0</v>
      </c>
      <c r="AC43" s="31">
        <f t="shared" si="50"/>
        <v>0</v>
      </c>
      <c r="AD43" s="108"/>
      <c r="AE43" s="108"/>
      <c r="AF43" s="108"/>
      <c r="AG43" s="31">
        <f t="shared" ref="AG43:AI48" si="51">$C43*H43/1000</f>
        <v>0</v>
      </c>
      <c r="AH43" s="31">
        <f t="shared" si="51"/>
        <v>0</v>
      </c>
      <c r="AI43" s="31">
        <f t="shared" si="51"/>
        <v>0</v>
      </c>
      <c r="AJ43" s="31"/>
      <c r="AK43" s="31"/>
      <c r="AL43" s="31"/>
      <c r="AM43" s="31">
        <f t="shared" ref="AM43:AO48" si="52">$E43*H43/1000</f>
        <v>0</v>
      </c>
      <c r="AN43" s="31">
        <f t="shared" si="52"/>
        <v>0</v>
      </c>
      <c r="AO43" s="31">
        <f t="shared" si="52"/>
        <v>0</v>
      </c>
      <c r="AP43" s="31"/>
      <c r="AQ43" s="31"/>
      <c r="AR43" s="31"/>
      <c r="AS43" s="31">
        <f t="shared" ref="AS43:AU48" si="53">$F43*H43/1000</f>
        <v>0</v>
      </c>
      <c r="AT43" s="31">
        <f t="shared" si="53"/>
        <v>0</v>
      </c>
      <c r="AU43" s="31">
        <f t="shared" si="53"/>
        <v>0</v>
      </c>
      <c r="AV43" s="31"/>
      <c r="AW43" s="31"/>
      <c r="AX43" s="31"/>
      <c r="AY43" s="15"/>
      <c r="AZ43" s="161">
        <f t="shared" si="40"/>
        <v>0</v>
      </c>
      <c r="BA43" s="161">
        <f t="shared" si="41"/>
        <v>0</v>
      </c>
      <c r="BB43" s="161">
        <f t="shared" si="42"/>
        <v>0</v>
      </c>
      <c r="BC43" s="161">
        <f t="shared" si="43"/>
        <v>0</v>
      </c>
      <c r="BD43" s="161">
        <f t="shared" si="44"/>
        <v>0</v>
      </c>
      <c r="BE43" s="161">
        <f t="shared" si="45"/>
        <v>0</v>
      </c>
      <c r="BF43" s="15"/>
      <c r="BG43" s="15"/>
      <c r="BH43" s="15"/>
      <c r="BI43" s="15"/>
      <c r="BJ43" s="15"/>
      <c r="BK43" s="15"/>
    </row>
    <row r="44" spans="1:63" ht="16.5" customHeight="1" x14ac:dyDescent="0.25">
      <c r="A44" s="106" t="s">
        <v>141</v>
      </c>
      <c r="B44" s="480"/>
      <c r="C44" s="360"/>
      <c r="D44" s="11"/>
      <c r="E44" s="360"/>
      <c r="F44" s="93">
        <f t="shared" si="48"/>
        <v>0</v>
      </c>
      <c r="G44" s="94"/>
      <c r="H44" s="30">
        <v>8.1999999999999993</v>
      </c>
      <c r="I44" s="30">
        <v>2.6</v>
      </c>
      <c r="J44" s="30">
        <v>6.6</v>
      </c>
      <c r="K44" s="94"/>
      <c r="L44" s="94"/>
      <c r="M44" s="94"/>
      <c r="N44" s="107"/>
      <c r="O44" s="107"/>
      <c r="P44" s="107"/>
      <c r="Q44" s="107"/>
      <c r="R44" s="107"/>
      <c r="S44" s="107"/>
      <c r="T44" s="107"/>
      <c r="U44" s="31">
        <f t="shared" si="49"/>
        <v>0</v>
      </c>
      <c r="V44" s="31">
        <f t="shared" si="49"/>
        <v>0</v>
      </c>
      <c r="W44" s="31">
        <f t="shared" si="49"/>
        <v>0</v>
      </c>
      <c r="X44" s="31"/>
      <c r="Y44" s="31"/>
      <c r="Z44" s="31"/>
      <c r="AA44" s="31">
        <f t="shared" si="50"/>
        <v>0</v>
      </c>
      <c r="AB44" s="31">
        <f t="shared" si="50"/>
        <v>0</v>
      </c>
      <c r="AC44" s="31">
        <f t="shared" si="50"/>
        <v>0</v>
      </c>
      <c r="AD44" s="108"/>
      <c r="AE44" s="108"/>
      <c r="AF44" s="108"/>
      <c r="AG44" s="31">
        <f t="shared" si="51"/>
        <v>0</v>
      </c>
      <c r="AH44" s="31">
        <f t="shared" si="51"/>
        <v>0</v>
      </c>
      <c r="AI44" s="31">
        <f t="shared" si="51"/>
        <v>0</v>
      </c>
      <c r="AJ44" s="31"/>
      <c r="AK44" s="31"/>
      <c r="AL44" s="31"/>
      <c r="AM44" s="31">
        <f t="shared" si="52"/>
        <v>0</v>
      </c>
      <c r="AN44" s="31">
        <f t="shared" si="52"/>
        <v>0</v>
      </c>
      <c r="AO44" s="31">
        <f t="shared" si="52"/>
        <v>0</v>
      </c>
      <c r="AP44" s="31"/>
      <c r="AQ44" s="31"/>
      <c r="AR44" s="31"/>
      <c r="AS44" s="31">
        <f t="shared" si="53"/>
        <v>0</v>
      </c>
      <c r="AT44" s="31">
        <f t="shared" si="53"/>
        <v>0</v>
      </c>
      <c r="AU44" s="31">
        <f t="shared" si="53"/>
        <v>0</v>
      </c>
      <c r="AV44" s="31"/>
      <c r="AW44" s="31"/>
      <c r="AX44" s="31"/>
      <c r="AY44" s="15"/>
      <c r="AZ44" s="161">
        <f t="shared" si="40"/>
        <v>0</v>
      </c>
      <c r="BA44" s="161">
        <f t="shared" si="41"/>
        <v>0</v>
      </c>
      <c r="BB44" s="161">
        <f t="shared" si="42"/>
        <v>0</v>
      </c>
      <c r="BC44" s="161">
        <f t="shared" si="43"/>
        <v>0</v>
      </c>
      <c r="BD44" s="161">
        <f t="shared" si="44"/>
        <v>0</v>
      </c>
      <c r="BE44" s="161">
        <f t="shared" si="45"/>
        <v>0</v>
      </c>
      <c r="BF44" s="15"/>
      <c r="BG44" s="15"/>
      <c r="BH44" s="15"/>
      <c r="BI44" s="15"/>
      <c r="BJ44" s="15"/>
      <c r="BK44" s="15"/>
    </row>
    <row r="45" spans="1:63" ht="16.5" customHeight="1" x14ac:dyDescent="0.25">
      <c r="A45" s="106" t="s">
        <v>142</v>
      </c>
      <c r="B45" s="480"/>
      <c r="C45" s="360"/>
      <c r="D45" s="11"/>
      <c r="E45" s="360"/>
      <c r="F45" s="93">
        <f t="shared" si="48"/>
        <v>0</v>
      </c>
      <c r="G45" s="94"/>
      <c r="H45" s="30">
        <v>4.7</v>
      </c>
      <c r="I45" s="30">
        <v>2.2999999999999998</v>
      </c>
      <c r="J45" s="30">
        <v>3.5</v>
      </c>
      <c r="K45" s="94"/>
      <c r="L45" s="94"/>
      <c r="M45" s="94"/>
      <c r="N45" s="107"/>
      <c r="O45" s="107"/>
      <c r="P45" s="107"/>
      <c r="Q45" s="107"/>
      <c r="R45" s="107"/>
      <c r="S45" s="107"/>
      <c r="T45" s="107"/>
      <c r="U45" s="31">
        <f t="shared" si="49"/>
        <v>0</v>
      </c>
      <c r="V45" s="31">
        <f t="shared" si="49"/>
        <v>0</v>
      </c>
      <c r="W45" s="31">
        <f t="shared" si="49"/>
        <v>0</v>
      </c>
      <c r="X45" s="31"/>
      <c r="Y45" s="31"/>
      <c r="Z45" s="31"/>
      <c r="AA45" s="31">
        <f t="shared" si="50"/>
        <v>0</v>
      </c>
      <c r="AB45" s="31">
        <f t="shared" si="50"/>
        <v>0</v>
      </c>
      <c r="AC45" s="31">
        <f t="shared" si="50"/>
        <v>0</v>
      </c>
      <c r="AD45" s="108"/>
      <c r="AE45" s="108"/>
      <c r="AF45" s="108"/>
      <c r="AG45" s="31">
        <f t="shared" si="51"/>
        <v>0</v>
      </c>
      <c r="AH45" s="31">
        <f t="shared" si="51"/>
        <v>0</v>
      </c>
      <c r="AI45" s="31">
        <f t="shared" si="51"/>
        <v>0</v>
      </c>
      <c r="AJ45" s="31"/>
      <c r="AK45" s="31"/>
      <c r="AL45" s="31"/>
      <c r="AM45" s="31">
        <f t="shared" si="52"/>
        <v>0</v>
      </c>
      <c r="AN45" s="31">
        <f t="shared" si="52"/>
        <v>0</v>
      </c>
      <c r="AO45" s="31">
        <f t="shared" si="52"/>
        <v>0</v>
      </c>
      <c r="AP45" s="31"/>
      <c r="AQ45" s="31"/>
      <c r="AR45" s="31"/>
      <c r="AS45" s="31">
        <f t="shared" si="53"/>
        <v>0</v>
      </c>
      <c r="AT45" s="31">
        <f t="shared" si="53"/>
        <v>0</v>
      </c>
      <c r="AU45" s="31">
        <f t="shared" si="53"/>
        <v>0</v>
      </c>
      <c r="AV45" s="31"/>
      <c r="AW45" s="31"/>
      <c r="AX45" s="31"/>
      <c r="AY45" s="15"/>
      <c r="AZ45" s="161">
        <f t="shared" si="40"/>
        <v>0</v>
      </c>
      <c r="BA45" s="161">
        <f t="shared" si="41"/>
        <v>0</v>
      </c>
      <c r="BB45" s="161">
        <f t="shared" si="42"/>
        <v>0</v>
      </c>
      <c r="BC45" s="161">
        <f t="shared" si="43"/>
        <v>0</v>
      </c>
      <c r="BD45" s="161">
        <f t="shared" si="44"/>
        <v>0</v>
      </c>
      <c r="BE45" s="161">
        <f t="shared" si="45"/>
        <v>0</v>
      </c>
      <c r="BF45" s="15"/>
      <c r="BG45" s="15"/>
      <c r="BH45" s="15"/>
      <c r="BI45" s="15"/>
      <c r="BJ45" s="15"/>
      <c r="BK45" s="15"/>
    </row>
    <row r="46" spans="1:63" ht="16.5" customHeight="1" x14ac:dyDescent="0.25">
      <c r="A46" s="106" t="s">
        <v>143</v>
      </c>
      <c r="B46" s="480"/>
      <c r="C46" s="360"/>
      <c r="D46" s="11"/>
      <c r="E46" s="360"/>
      <c r="F46" s="93">
        <f t="shared" si="48"/>
        <v>0</v>
      </c>
      <c r="G46" s="94"/>
      <c r="H46" s="30">
        <v>4.9000000000000004</v>
      </c>
      <c r="I46" s="30">
        <v>2.6</v>
      </c>
      <c r="J46" s="30">
        <v>6.6</v>
      </c>
      <c r="K46" s="94"/>
      <c r="L46" s="94"/>
      <c r="M46" s="94"/>
      <c r="N46" s="107"/>
      <c r="O46" s="107"/>
      <c r="P46" s="107"/>
      <c r="Q46" s="107"/>
      <c r="R46" s="107"/>
      <c r="S46" s="107"/>
      <c r="T46" s="107"/>
      <c r="U46" s="31">
        <f t="shared" si="49"/>
        <v>0</v>
      </c>
      <c r="V46" s="31">
        <f t="shared" si="49"/>
        <v>0</v>
      </c>
      <c r="W46" s="31">
        <f t="shared" si="49"/>
        <v>0</v>
      </c>
      <c r="X46" s="31"/>
      <c r="Y46" s="31"/>
      <c r="Z46" s="31"/>
      <c r="AA46" s="31">
        <f t="shared" si="50"/>
        <v>0</v>
      </c>
      <c r="AB46" s="31">
        <f t="shared" si="50"/>
        <v>0</v>
      </c>
      <c r="AC46" s="31">
        <f t="shared" si="50"/>
        <v>0</v>
      </c>
      <c r="AD46" s="108"/>
      <c r="AE46" s="108"/>
      <c r="AF46" s="108"/>
      <c r="AG46" s="31">
        <f t="shared" si="51"/>
        <v>0</v>
      </c>
      <c r="AH46" s="31">
        <f t="shared" si="51"/>
        <v>0</v>
      </c>
      <c r="AI46" s="31">
        <f t="shared" si="51"/>
        <v>0</v>
      </c>
      <c r="AJ46" s="31"/>
      <c r="AK46" s="31"/>
      <c r="AL46" s="31"/>
      <c r="AM46" s="31">
        <f t="shared" si="52"/>
        <v>0</v>
      </c>
      <c r="AN46" s="31">
        <f t="shared" si="52"/>
        <v>0</v>
      </c>
      <c r="AO46" s="31">
        <f t="shared" si="52"/>
        <v>0</v>
      </c>
      <c r="AP46" s="31"/>
      <c r="AQ46" s="31"/>
      <c r="AR46" s="31"/>
      <c r="AS46" s="31">
        <f t="shared" si="53"/>
        <v>0</v>
      </c>
      <c r="AT46" s="31">
        <f t="shared" si="53"/>
        <v>0</v>
      </c>
      <c r="AU46" s="31">
        <f t="shared" si="53"/>
        <v>0</v>
      </c>
      <c r="AV46" s="31"/>
      <c r="AW46" s="31"/>
      <c r="AX46" s="31"/>
      <c r="AY46" s="15"/>
      <c r="AZ46" s="161">
        <f t="shared" si="40"/>
        <v>0</v>
      </c>
      <c r="BA46" s="161">
        <f t="shared" si="41"/>
        <v>0</v>
      </c>
      <c r="BB46" s="161">
        <f t="shared" si="42"/>
        <v>0</v>
      </c>
      <c r="BC46" s="161">
        <f t="shared" si="43"/>
        <v>0</v>
      </c>
      <c r="BD46" s="161">
        <f t="shared" si="44"/>
        <v>0</v>
      </c>
      <c r="BE46" s="161">
        <f t="shared" si="45"/>
        <v>0</v>
      </c>
      <c r="BF46" s="15"/>
      <c r="BG46" s="15"/>
      <c r="BH46" s="15"/>
      <c r="BI46" s="15"/>
      <c r="BJ46" s="15"/>
      <c r="BK46" s="15"/>
    </row>
    <row r="47" spans="1:63" ht="16.5" customHeight="1" x14ac:dyDescent="0.25">
      <c r="A47" s="106" t="s">
        <v>144</v>
      </c>
      <c r="B47" s="480"/>
      <c r="C47" s="360"/>
      <c r="D47" s="11"/>
      <c r="E47" s="360"/>
      <c r="F47" s="93">
        <f t="shared" si="48"/>
        <v>0</v>
      </c>
      <c r="G47" s="94"/>
      <c r="H47" s="30">
        <v>2.9</v>
      </c>
      <c r="I47" s="30">
        <v>2.7</v>
      </c>
      <c r="J47" s="30">
        <v>7.5</v>
      </c>
      <c r="K47" s="94"/>
      <c r="L47" s="94"/>
      <c r="M47" s="94"/>
      <c r="N47" s="107"/>
      <c r="O47" s="107"/>
      <c r="P47" s="107"/>
      <c r="Q47" s="107"/>
      <c r="R47" s="107"/>
      <c r="S47" s="107"/>
      <c r="T47" s="107"/>
      <c r="U47" s="31">
        <f t="shared" si="49"/>
        <v>0</v>
      </c>
      <c r="V47" s="31">
        <f t="shared" si="49"/>
        <v>0</v>
      </c>
      <c r="W47" s="31">
        <f t="shared" si="49"/>
        <v>0</v>
      </c>
      <c r="X47" s="31"/>
      <c r="Y47" s="31"/>
      <c r="Z47" s="31"/>
      <c r="AA47" s="31">
        <f t="shared" si="50"/>
        <v>0</v>
      </c>
      <c r="AB47" s="31">
        <f t="shared" si="50"/>
        <v>0</v>
      </c>
      <c r="AC47" s="31">
        <f t="shared" si="50"/>
        <v>0</v>
      </c>
      <c r="AD47" s="108"/>
      <c r="AE47" s="108"/>
      <c r="AF47" s="108"/>
      <c r="AG47" s="31">
        <f t="shared" si="51"/>
        <v>0</v>
      </c>
      <c r="AH47" s="31">
        <f t="shared" si="51"/>
        <v>0</v>
      </c>
      <c r="AI47" s="31">
        <f t="shared" si="51"/>
        <v>0</v>
      </c>
      <c r="AJ47" s="31"/>
      <c r="AK47" s="31"/>
      <c r="AL47" s="31"/>
      <c r="AM47" s="31">
        <f t="shared" si="52"/>
        <v>0</v>
      </c>
      <c r="AN47" s="31">
        <f t="shared" si="52"/>
        <v>0</v>
      </c>
      <c r="AO47" s="31">
        <f t="shared" si="52"/>
        <v>0</v>
      </c>
      <c r="AP47" s="31"/>
      <c r="AQ47" s="31"/>
      <c r="AR47" s="31"/>
      <c r="AS47" s="31">
        <f t="shared" si="53"/>
        <v>0</v>
      </c>
      <c r="AT47" s="31">
        <f t="shared" si="53"/>
        <v>0</v>
      </c>
      <c r="AU47" s="31">
        <f t="shared" si="53"/>
        <v>0</v>
      </c>
      <c r="AV47" s="31"/>
      <c r="AW47" s="31"/>
      <c r="AX47" s="31"/>
      <c r="AY47" s="15"/>
      <c r="AZ47" s="161">
        <f t="shared" si="40"/>
        <v>0</v>
      </c>
      <c r="BA47" s="161">
        <f t="shared" si="41"/>
        <v>0</v>
      </c>
      <c r="BB47" s="161">
        <f t="shared" si="42"/>
        <v>0</v>
      </c>
      <c r="BC47" s="161">
        <f t="shared" si="43"/>
        <v>0</v>
      </c>
      <c r="BD47" s="161">
        <f t="shared" si="44"/>
        <v>0</v>
      </c>
      <c r="BE47" s="161">
        <f t="shared" si="45"/>
        <v>0</v>
      </c>
      <c r="BF47" s="15"/>
      <c r="BG47" s="15"/>
      <c r="BH47" s="15"/>
      <c r="BI47" s="15"/>
      <c r="BJ47" s="15"/>
      <c r="BK47" s="15"/>
    </row>
    <row r="48" spans="1:63" ht="16.5" customHeight="1" x14ac:dyDescent="0.25">
      <c r="A48" s="106" t="s">
        <v>145</v>
      </c>
      <c r="B48" s="480"/>
      <c r="C48" s="360"/>
      <c r="D48" s="11"/>
      <c r="E48" s="360"/>
      <c r="F48" s="93">
        <f t="shared" si="48"/>
        <v>0</v>
      </c>
      <c r="G48" s="94"/>
      <c r="H48" s="30">
        <v>5</v>
      </c>
      <c r="I48" s="30">
        <v>3</v>
      </c>
      <c r="J48" s="30">
        <v>2.2999999999999998</v>
      </c>
      <c r="K48" s="94"/>
      <c r="L48" s="94"/>
      <c r="M48" s="94"/>
      <c r="N48" s="107"/>
      <c r="O48" s="107"/>
      <c r="P48" s="107"/>
      <c r="Q48" s="107"/>
      <c r="R48" s="107"/>
      <c r="S48" s="107"/>
      <c r="T48" s="107"/>
      <c r="U48" s="31">
        <f t="shared" si="49"/>
        <v>0</v>
      </c>
      <c r="V48" s="31">
        <f t="shared" si="49"/>
        <v>0</v>
      </c>
      <c r="W48" s="31">
        <f t="shared" si="49"/>
        <v>0</v>
      </c>
      <c r="X48" s="31"/>
      <c r="Y48" s="31"/>
      <c r="Z48" s="31"/>
      <c r="AA48" s="31">
        <f t="shared" si="50"/>
        <v>0</v>
      </c>
      <c r="AB48" s="31">
        <f t="shared" si="50"/>
        <v>0</v>
      </c>
      <c r="AC48" s="31">
        <f t="shared" si="50"/>
        <v>0</v>
      </c>
      <c r="AD48" s="108"/>
      <c r="AE48" s="108"/>
      <c r="AF48" s="108"/>
      <c r="AG48" s="31">
        <f t="shared" si="51"/>
        <v>0</v>
      </c>
      <c r="AH48" s="31">
        <f t="shared" si="51"/>
        <v>0</v>
      </c>
      <c r="AI48" s="31">
        <f t="shared" si="51"/>
        <v>0</v>
      </c>
      <c r="AJ48" s="31"/>
      <c r="AK48" s="31"/>
      <c r="AL48" s="31"/>
      <c r="AM48" s="31">
        <f t="shared" si="52"/>
        <v>0</v>
      </c>
      <c r="AN48" s="31">
        <f t="shared" si="52"/>
        <v>0</v>
      </c>
      <c r="AO48" s="31">
        <f t="shared" si="52"/>
        <v>0</v>
      </c>
      <c r="AP48" s="31"/>
      <c r="AQ48" s="31"/>
      <c r="AR48" s="31"/>
      <c r="AS48" s="31">
        <f t="shared" si="53"/>
        <v>0</v>
      </c>
      <c r="AT48" s="31">
        <f t="shared" si="53"/>
        <v>0</v>
      </c>
      <c r="AU48" s="31">
        <f t="shared" si="53"/>
        <v>0</v>
      </c>
      <c r="AV48" s="31"/>
      <c r="AW48" s="31"/>
      <c r="AX48" s="31"/>
      <c r="AY48" s="15"/>
      <c r="AZ48" s="161">
        <f t="shared" si="40"/>
        <v>0</v>
      </c>
      <c r="BA48" s="161">
        <f t="shared" si="41"/>
        <v>0</v>
      </c>
      <c r="BB48" s="161">
        <f t="shared" si="42"/>
        <v>0</v>
      </c>
      <c r="BC48" s="161">
        <f t="shared" si="43"/>
        <v>0</v>
      </c>
      <c r="BD48" s="161">
        <f t="shared" si="44"/>
        <v>0</v>
      </c>
      <c r="BE48" s="161">
        <f t="shared" si="45"/>
        <v>0</v>
      </c>
      <c r="BF48" s="15"/>
      <c r="BG48" s="15"/>
      <c r="BH48" s="15"/>
      <c r="BI48" s="15"/>
      <c r="BJ48" s="15"/>
      <c r="BK48" s="15"/>
    </row>
    <row r="49" spans="1:63" ht="16.5" customHeight="1" x14ac:dyDescent="0.25">
      <c r="A49" s="109" t="s">
        <v>153</v>
      </c>
      <c r="B49" s="481">
        <f>SUM(B43:B48)</f>
        <v>0</v>
      </c>
      <c r="C49" s="98"/>
      <c r="D49" s="98">
        <f>SUM(D43:D48)</f>
        <v>0</v>
      </c>
      <c r="E49" s="98"/>
      <c r="F49" s="98">
        <f>SUM(F43:F48)</f>
        <v>0</v>
      </c>
      <c r="G49" s="99"/>
      <c r="H49" s="100"/>
      <c r="I49" s="100"/>
      <c r="J49" s="100"/>
      <c r="K49" s="100"/>
      <c r="L49" s="100"/>
      <c r="M49" s="100"/>
      <c r="N49" s="101"/>
      <c r="O49" s="102"/>
      <c r="P49" s="102"/>
      <c r="Q49" s="102"/>
      <c r="R49" s="102"/>
      <c r="S49" s="102"/>
      <c r="T49" s="102"/>
      <c r="U49" s="105">
        <f>SUM(U43:U48)</f>
        <v>0</v>
      </c>
      <c r="V49" s="105">
        <f>SUM(V43:V48)</f>
        <v>0</v>
      </c>
      <c r="W49" s="105">
        <f>SUM(W43:W48)</f>
        <v>0</v>
      </c>
      <c r="X49" s="31"/>
      <c r="Y49" s="31"/>
      <c r="Z49" s="31"/>
      <c r="AA49" s="105">
        <f>SUM(AA43:AA48)</f>
        <v>0</v>
      </c>
      <c r="AB49" s="105">
        <f>SUM(AB43:AB48)</f>
        <v>0</v>
      </c>
      <c r="AC49" s="105">
        <f>SUM(AC43:AC48)</f>
        <v>0</v>
      </c>
      <c r="AD49" s="105"/>
      <c r="AE49" s="105"/>
      <c r="AF49" s="105"/>
      <c r="AG49" s="105">
        <f>SUM(AG43:AG48)</f>
        <v>0</v>
      </c>
      <c r="AH49" s="105">
        <f>SUM(AH43:AH48)</f>
        <v>0</v>
      </c>
      <c r="AI49" s="105">
        <f>SUM(AI43:AI48)</f>
        <v>0</v>
      </c>
      <c r="AJ49" s="31"/>
      <c r="AK49" s="31"/>
      <c r="AL49" s="31"/>
      <c r="AM49" s="105">
        <f t="shared" ref="AM49:AX49" si="54">SUM(AM43:AM48)</f>
        <v>0</v>
      </c>
      <c r="AN49" s="105">
        <f t="shared" si="54"/>
        <v>0</v>
      </c>
      <c r="AO49" s="105">
        <f t="shared" si="54"/>
        <v>0</v>
      </c>
      <c r="AP49" s="31"/>
      <c r="AQ49" s="31"/>
      <c r="AR49" s="31"/>
      <c r="AS49" s="105">
        <f t="shared" si="54"/>
        <v>0</v>
      </c>
      <c r="AT49" s="105">
        <f t="shared" si="54"/>
        <v>0</v>
      </c>
      <c r="AU49" s="105">
        <f t="shared" si="54"/>
        <v>0</v>
      </c>
      <c r="AV49" s="105">
        <f t="shared" si="54"/>
        <v>0</v>
      </c>
      <c r="AW49" s="105">
        <f t="shared" si="54"/>
        <v>0</v>
      </c>
      <c r="AX49" s="105">
        <f t="shared" si="54"/>
        <v>0</v>
      </c>
      <c r="AY49" s="15"/>
      <c r="AZ49" s="161">
        <f t="shared" si="40"/>
        <v>0</v>
      </c>
      <c r="BA49" s="161">
        <f t="shared" si="41"/>
        <v>0</v>
      </c>
      <c r="BB49" s="161">
        <f t="shared" si="42"/>
        <v>0</v>
      </c>
      <c r="BC49" s="161">
        <f t="shared" si="43"/>
        <v>0</v>
      </c>
      <c r="BD49" s="161">
        <f t="shared" si="44"/>
        <v>0</v>
      </c>
      <c r="BE49" s="161">
        <f t="shared" si="45"/>
        <v>0</v>
      </c>
      <c r="BF49" s="15"/>
      <c r="BG49" s="15"/>
      <c r="BH49" s="15"/>
      <c r="BI49" s="15"/>
      <c r="BJ49" s="15"/>
      <c r="BK49" s="15"/>
    </row>
    <row r="50" spans="1:63" ht="16.5" customHeight="1" x14ac:dyDescent="0.25">
      <c r="A50" s="33" t="s">
        <v>164</v>
      </c>
      <c r="B50" s="482"/>
      <c r="C50" s="110"/>
      <c r="D50" s="110"/>
      <c r="E50" s="110"/>
      <c r="F50" s="111"/>
      <c r="G50" s="613" t="s">
        <v>161</v>
      </c>
      <c r="H50" s="613"/>
      <c r="I50" s="613"/>
      <c r="J50" s="613"/>
      <c r="K50" s="613"/>
      <c r="L50" s="613"/>
      <c r="M50" s="613"/>
      <c r="N50" s="613" t="s">
        <v>163</v>
      </c>
      <c r="O50" s="613"/>
      <c r="P50" s="613"/>
      <c r="Q50" s="613"/>
      <c r="R50" s="613"/>
      <c r="S50" s="613"/>
      <c r="T50" s="613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5"/>
      <c r="AT50" s="35"/>
      <c r="AU50" s="35"/>
      <c r="AV50" s="35"/>
      <c r="AW50" s="35"/>
      <c r="AX50" s="35"/>
      <c r="AY50" s="15"/>
      <c r="AZ50" s="161">
        <f t="shared" si="40"/>
        <v>0</v>
      </c>
      <c r="BA50" s="161">
        <f t="shared" si="41"/>
        <v>0</v>
      </c>
      <c r="BB50" s="161">
        <f t="shared" si="42"/>
        <v>0</v>
      </c>
      <c r="BC50" s="161">
        <f t="shared" si="43"/>
        <v>0</v>
      </c>
      <c r="BD50" s="161">
        <f t="shared" si="44"/>
        <v>0</v>
      </c>
      <c r="BE50" s="161">
        <f t="shared" si="45"/>
        <v>0</v>
      </c>
      <c r="BF50" s="15"/>
      <c r="BG50" s="15"/>
      <c r="BH50" s="15"/>
      <c r="BI50" s="15"/>
      <c r="BJ50" s="15"/>
      <c r="BK50" s="15"/>
    </row>
    <row r="51" spans="1:63" ht="16.5" customHeight="1" x14ac:dyDescent="0.25">
      <c r="A51" s="97" t="s">
        <v>326</v>
      </c>
      <c r="B51" s="479"/>
      <c r="C51" s="360"/>
      <c r="D51" s="11"/>
      <c r="E51" s="360"/>
      <c r="F51" s="93">
        <f>SUM(B51:E51)</f>
        <v>0</v>
      </c>
      <c r="G51" s="372">
        <v>0.4</v>
      </c>
      <c r="H51" s="370">
        <v>5.5</v>
      </c>
      <c r="I51" s="370">
        <v>4.5</v>
      </c>
      <c r="J51" s="370">
        <v>6.1</v>
      </c>
      <c r="K51" s="30"/>
      <c r="L51" s="30"/>
      <c r="M51" s="30"/>
      <c r="N51" s="364"/>
      <c r="O51" s="303"/>
      <c r="P51" s="410"/>
      <c r="Q51" s="303"/>
      <c r="R51" s="303"/>
      <c r="S51" s="303"/>
      <c r="T51" s="303"/>
      <c r="U51" s="31">
        <f t="shared" ref="U51:Z51" si="55">IF(O51=0,$B51*H51/1000,$B51*O51/1000)</f>
        <v>0</v>
      </c>
      <c r="V51" s="31">
        <f t="shared" si="55"/>
        <v>0</v>
      </c>
      <c r="W51" s="31">
        <f t="shared" si="55"/>
        <v>0</v>
      </c>
      <c r="X51" s="31">
        <f t="shared" si="55"/>
        <v>0</v>
      </c>
      <c r="Y51" s="31">
        <f t="shared" si="55"/>
        <v>0</v>
      </c>
      <c r="Z51" s="31">
        <f t="shared" si="55"/>
        <v>0</v>
      </c>
      <c r="AA51" s="31">
        <f t="shared" ref="AA51:AF62" si="56">IF(O51=0,$D51*H51/1000,$D51*O51/1000)</f>
        <v>0</v>
      </c>
      <c r="AB51" s="31">
        <f t="shared" si="56"/>
        <v>0</v>
      </c>
      <c r="AC51" s="31">
        <f t="shared" si="56"/>
        <v>0</v>
      </c>
      <c r="AD51" s="31">
        <f t="shared" si="56"/>
        <v>0</v>
      </c>
      <c r="AE51" s="31">
        <f t="shared" si="56"/>
        <v>0</v>
      </c>
      <c r="AF51" s="31">
        <f t="shared" si="56"/>
        <v>0</v>
      </c>
      <c r="AG51" s="31">
        <f t="shared" ref="AG51:AL51" si="57">IF(O51=0,$C51*H51/1000,$C51*O51/1000)</f>
        <v>0</v>
      </c>
      <c r="AH51" s="31">
        <f t="shared" si="57"/>
        <v>0</v>
      </c>
      <c r="AI51" s="31">
        <f t="shared" si="57"/>
        <v>0</v>
      </c>
      <c r="AJ51" s="31">
        <f t="shared" si="57"/>
        <v>0</v>
      </c>
      <c r="AK51" s="31">
        <f t="shared" si="57"/>
        <v>0</v>
      </c>
      <c r="AL51" s="31">
        <f t="shared" si="57"/>
        <v>0</v>
      </c>
      <c r="AM51" s="31">
        <f t="shared" ref="AM51:AR62" si="58">IF(O51=0,$E51*H51/1000,$E51*O51/1000)</f>
        <v>0</v>
      </c>
      <c r="AN51" s="31">
        <f t="shared" si="58"/>
        <v>0</v>
      </c>
      <c r="AO51" s="31">
        <f t="shared" si="58"/>
        <v>0</v>
      </c>
      <c r="AP51" s="31">
        <f t="shared" si="58"/>
        <v>0</v>
      </c>
      <c r="AQ51" s="31">
        <f t="shared" si="58"/>
        <v>0</v>
      </c>
      <c r="AR51" s="31">
        <f t="shared" si="58"/>
        <v>0</v>
      </c>
      <c r="AS51" s="31">
        <f t="shared" ref="AS51:AX62" si="59">IF(O51=0,$F51*H51/1000,$F51*O51/1000)</f>
        <v>0</v>
      </c>
      <c r="AT51" s="31">
        <f t="shared" si="59"/>
        <v>0</v>
      </c>
      <c r="AU51" s="31">
        <f t="shared" si="59"/>
        <v>0</v>
      </c>
      <c r="AV51" s="31">
        <f t="shared" si="59"/>
        <v>0</v>
      </c>
      <c r="AW51" s="31">
        <f t="shared" si="59"/>
        <v>0</v>
      </c>
      <c r="AX51" s="31">
        <f t="shared" si="59"/>
        <v>0</v>
      </c>
      <c r="AY51" s="15"/>
      <c r="AZ51" s="161">
        <f t="shared" si="40"/>
        <v>0</v>
      </c>
      <c r="BA51" s="161">
        <f t="shared" si="41"/>
        <v>0</v>
      </c>
      <c r="BB51" s="161">
        <f t="shared" si="42"/>
        <v>0</v>
      </c>
      <c r="BC51" s="161">
        <f t="shared" si="43"/>
        <v>0</v>
      </c>
      <c r="BD51" s="161">
        <f t="shared" si="44"/>
        <v>0</v>
      </c>
      <c r="BE51" s="161">
        <f t="shared" si="45"/>
        <v>0</v>
      </c>
      <c r="BF51" s="15"/>
      <c r="BG51" s="15"/>
      <c r="BH51" s="15"/>
      <c r="BI51" s="15"/>
      <c r="BJ51" s="15"/>
      <c r="BK51" s="15"/>
    </row>
    <row r="52" spans="1:63" ht="16.5" customHeight="1" x14ac:dyDescent="0.25">
      <c r="A52" s="97" t="s">
        <v>75</v>
      </c>
      <c r="B52" s="479"/>
      <c r="C52" s="360"/>
      <c r="D52" s="11"/>
      <c r="E52" s="360"/>
      <c r="F52" s="93">
        <f t="shared" ref="F52:F62" si="60">SUM(B52:E52)</f>
        <v>0</v>
      </c>
      <c r="G52" s="372">
        <v>6.5000000000000002E-2</v>
      </c>
      <c r="H52" s="370">
        <v>4.5</v>
      </c>
      <c r="I52" s="370">
        <v>1.4</v>
      </c>
      <c r="J52" s="370">
        <v>4.4000000000000004</v>
      </c>
      <c r="K52" s="30"/>
      <c r="L52" s="30"/>
      <c r="M52" s="30"/>
      <c r="N52" s="364"/>
      <c r="O52" s="303"/>
      <c r="P52" s="410"/>
      <c r="Q52" s="303"/>
      <c r="R52" s="303"/>
      <c r="S52" s="303"/>
      <c r="T52" s="303"/>
      <c r="U52" s="31">
        <f t="shared" ref="U52:U62" si="61">IF(O52=0,$B52*H52/1000,$B52*O52/1000)</f>
        <v>0</v>
      </c>
      <c r="V52" s="31">
        <f t="shared" ref="V52:V62" si="62">IF(P52=0,$B52*I52/1000,$B52*P52/1000)</f>
        <v>0</v>
      </c>
      <c r="W52" s="31">
        <f t="shared" ref="W52:W62" si="63">IF(Q52=0,$B52*J52/1000,$B52*Q52/1000)</f>
        <v>0</v>
      </c>
      <c r="X52" s="31">
        <f t="shared" ref="X52:X62" si="64">IF(R52=0,$B52*K52/1000,$B52*R52/1000)</f>
        <v>0</v>
      </c>
      <c r="Y52" s="31">
        <f t="shared" ref="Y52:Y62" si="65">IF(S52=0,$B52*L52/1000,$B52*S52/1000)</f>
        <v>0</v>
      </c>
      <c r="Z52" s="31">
        <f t="shared" ref="Z52:Z62" si="66">IF(T52=0,$B52*M52/1000,$B52*T52/1000)</f>
        <v>0</v>
      </c>
      <c r="AA52" s="31">
        <f t="shared" si="56"/>
        <v>0</v>
      </c>
      <c r="AB52" s="31">
        <f t="shared" si="56"/>
        <v>0</v>
      </c>
      <c r="AC52" s="31">
        <f t="shared" si="56"/>
        <v>0</v>
      </c>
      <c r="AD52" s="31">
        <f t="shared" si="56"/>
        <v>0</v>
      </c>
      <c r="AE52" s="31">
        <f t="shared" si="56"/>
        <v>0</v>
      </c>
      <c r="AF52" s="31">
        <f t="shared" si="56"/>
        <v>0</v>
      </c>
      <c r="AG52" s="31">
        <f t="shared" ref="AG52:AG62" si="67">IF(O52=0,$C52*H52/1000,$C52*O52/1000)</f>
        <v>0</v>
      </c>
      <c r="AH52" s="31">
        <f t="shared" ref="AH52:AH62" si="68">IF(P52=0,$C52*I52/1000,$C52*P52/1000)</f>
        <v>0</v>
      </c>
      <c r="AI52" s="31">
        <f t="shared" ref="AI52:AI62" si="69">IF(Q52=0,$C52*J52/1000,$C52*Q52/1000)</f>
        <v>0</v>
      </c>
      <c r="AJ52" s="31">
        <f t="shared" ref="AJ52:AJ62" si="70">IF(R52=0,$C52*K52/1000,$C52*R52/1000)</f>
        <v>0</v>
      </c>
      <c r="AK52" s="31">
        <f t="shared" ref="AK52:AK62" si="71">IF(S52=0,$C52*L52/1000,$C52*S52/1000)</f>
        <v>0</v>
      </c>
      <c r="AL52" s="31">
        <f t="shared" ref="AL52:AL62" si="72">IF(T52=0,$C52*M52/1000,$C52*T52/1000)</f>
        <v>0</v>
      </c>
      <c r="AM52" s="31">
        <f t="shared" si="58"/>
        <v>0</v>
      </c>
      <c r="AN52" s="31">
        <f t="shared" si="58"/>
        <v>0</v>
      </c>
      <c r="AO52" s="31">
        <f t="shared" si="58"/>
        <v>0</v>
      </c>
      <c r="AP52" s="31">
        <f t="shared" si="58"/>
        <v>0</v>
      </c>
      <c r="AQ52" s="31">
        <f t="shared" si="58"/>
        <v>0</v>
      </c>
      <c r="AR52" s="31">
        <f t="shared" si="58"/>
        <v>0</v>
      </c>
      <c r="AS52" s="31">
        <f t="shared" si="59"/>
        <v>0</v>
      </c>
      <c r="AT52" s="31">
        <f t="shared" si="59"/>
        <v>0</v>
      </c>
      <c r="AU52" s="31">
        <f t="shared" si="59"/>
        <v>0</v>
      </c>
      <c r="AV52" s="31">
        <f t="shared" si="59"/>
        <v>0</v>
      </c>
      <c r="AW52" s="31">
        <f t="shared" si="59"/>
        <v>0</v>
      </c>
      <c r="AX52" s="31">
        <f t="shared" si="59"/>
        <v>0</v>
      </c>
      <c r="AY52" s="15"/>
      <c r="AZ52" s="161">
        <f t="shared" si="40"/>
        <v>0</v>
      </c>
      <c r="BA52" s="161">
        <f t="shared" si="41"/>
        <v>0</v>
      </c>
      <c r="BB52" s="161">
        <f t="shared" si="42"/>
        <v>0</v>
      </c>
      <c r="BC52" s="161">
        <f t="shared" si="43"/>
        <v>0</v>
      </c>
      <c r="BD52" s="161">
        <f t="shared" si="44"/>
        <v>0</v>
      </c>
      <c r="BE52" s="161">
        <f t="shared" si="45"/>
        <v>0</v>
      </c>
      <c r="BF52" s="15"/>
      <c r="BG52" s="15"/>
      <c r="BH52" s="15"/>
      <c r="BI52" s="15"/>
      <c r="BJ52" s="15"/>
      <c r="BK52" s="15"/>
    </row>
    <row r="53" spans="1:63" ht="16.5" customHeight="1" x14ac:dyDescent="0.25">
      <c r="A53" s="97" t="s">
        <v>133</v>
      </c>
      <c r="B53" s="479"/>
      <c r="C53" s="360"/>
      <c r="D53" s="11"/>
      <c r="E53" s="360"/>
      <c r="F53" s="93">
        <f t="shared" si="60"/>
        <v>0</v>
      </c>
      <c r="G53" s="372">
        <v>4.2999999999999997E-2</v>
      </c>
      <c r="H53" s="370">
        <v>4.2</v>
      </c>
      <c r="I53" s="370">
        <v>1.1000000000000001</v>
      </c>
      <c r="J53" s="370">
        <v>3.9</v>
      </c>
      <c r="K53" s="30"/>
      <c r="L53" s="30"/>
      <c r="M53" s="30"/>
      <c r="N53" s="364"/>
      <c r="O53" s="303"/>
      <c r="P53" s="410"/>
      <c r="Q53" s="303"/>
      <c r="R53" s="303"/>
      <c r="S53" s="303"/>
      <c r="T53" s="303"/>
      <c r="U53" s="31">
        <f t="shared" si="61"/>
        <v>0</v>
      </c>
      <c r="V53" s="31">
        <f t="shared" si="62"/>
        <v>0</v>
      </c>
      <c r="W53" s="31">
        <f t="shared" si="63"/>
        <v>0</v>
      </c>
      <c r="X53" s="31">
        <f t="shared" si="64"/>
        <v>0</v>
      </c>
      <c r="Y53" s="31">
        <f t="shared" si="65"/>
        <v>0</v>
      </c>
      <c r="Z53" s="31">
        <f t="shared" si="66"/>
        <v>0</v>
      </c>
      <c r="AA53" s="31">
        <f t="shared" si="56"/>
        <v>0</v>
      </c>
      <c r="AB53" s="31">
        <f t="shared" si="56"/>
        <v>0</v>
      </c>
      <c r="AC53" s="31">
        <f t="shared" si="56"/>
        <v>0</v>
      </c>
      <c r="AD53" s="31">
        <f t="shared" si="56"/>
        <v>0</v>
      </c>
      <c r="AE53" s="31">
        <f t="shared" si="56"/>
        <v>0</v>
      </c>
      <c r="AF53" s="31">
        <f t="shared" si="56"/>
        <v>0</v>
      </c>
      <c r="AG53" s="31">
        <f t="shared" si="67"/>
        <v>0</v>
      </c>
      <c r="AH53" s="31">
        <f t="shared" si="68"/>
        <v>0</v>
      </c>
      <c r="AI53" s="31">
        <f t="shared" si="69"/>
        <v>0</v>
      </c>
      <c r="AJ53" s="31">
        <f t="shared" si="70"/>
        <v>0</v>
      </c>
      <c r="AK53" s="31">
        <f t="shared" si="71"/>
        <v>0</v>
      </c>
      <c r="AL53" s="31">
        <f t="shared" si="72"/>
        <v>0</v>
      </c>
      <c r="AM53" s="31">
        <f t="shared" si="58"/>
        <v>0</v>
      </c>
      <c r="AN53" s="31">
        <f t="shared" si="58"/>
        <v>0</v>
      </c>
      <c r="AO53" s="31">
        <f t="shared" si="58"/>
        <v>0</v>
      </c>
      <c r="AP53" s="31">
        <f t="shared" si="58"/>
        <v>0</v>
      </c>
      <c r="AQ53" s="31">
        <f t="shared" si="58"/>
        <v>0</v>
      </c>
      <c r="AR53" s="31">
        <f t="shared" si="58"/>
        <v>0</v>
      </c>
      <c r="AS53" s="31">
        <f t="shared" si="59"/>
        <v>0</v>
      </c>
      <c r="AT53" s="31">
        <f t="shared" si="59"/>
        <v>0</v>
      </c>
      <c r="AU53" s="31">
        <f t="shared" si="59"/>
        <v>0</v>
      </c>
      <c r="AV53" s="31">
        <f t="shared" si="59"/>
        <v>0</v>
      </c>
      <c r="AW53" s="31">
        <f t="shared" si="59"/>
        <v>0</v>
      </c>
      <c r="AX53" s="31">
        <f t="shared" si="59"/>
        <v>0</v>
      </c>
      <c r="AY53" s="15"/>
      <c r="AZ53" s="161">
        <f t="shared" si="40"/>
        <v>0</v>
      </c>
      <c r="BA53" s="161">
        <f t="shared" si="41"/>
        <v>0</v>
      </c>
      <c r="BB53" s="161">
        <f t="shared" si="42"/>
        <v>0</v>
      </c>
      <c r="BC53" s="161">
        <f t="shared" si="43"/>
        <v>0</v>
      </c>
      <c r="BD53" s="161">
        <f t="shared" si="44"/>
        <v>0</v>
      </c>
      <c r="BE53" s="161">
        <f t="shared" si="45"/>
        <v>0</v>
      </c>
      <c r="BF53" s="15"/>
      <c r="BG53" s="15"/>
      <c r="BH53" s="15"/>
      <c r="BI53" s="15"/>
      <c r="BJ53" s="15"/>
      <c r="BK53" s="15"/>
    </row>
    <row r="54" spans="1:63" ht="16.5" customHeight="1" x14ac:dyDescent="0.25">
      <c r="A54" s="97" t="s">
        <v>134</v>
      </c>
      <c r="B54" s="479"/>
      <c r="C54" s="360"/>
      <c r="D54" s="11"/>
      <c r="E54" s="360"/>
      <c r="F54" s="93">
        <f t="shared" si="60"/>
        <v>0</v>
      </c>
      <c r="G54" s="372">
        <v>0.23</v>
      </c>
      <c r="H54" s="370">
        <v>5.4</v>
      </c>
      <c r="I54" s="370">
        <v>4.9000000000000004</v>
      </c>
      <c r="J54" s="370">
        <v>5.5</v>
      </c>
      <c r="K54" s="30"/>
      <c r="L54" s="30"/>
      <c r="M54" s="30"/>
      <c r="N54" s="364"/>
      <c r="O54" s="303"/>
      <c r="P54" s="410"/>
      <c r="Q54" s="303"/>
      <c r="R54" s="303"/>
      <c r="S54" s="303"/>
      <c r="T54" s="303"/>
      <c r="U54" s="31">
        <f t="shared" si="61"/>
        <v>0</v>
      </c>
      <c r="V54" s="31">
        <f t="shared" si="62"/>
        <v>0</v>
      </c>
      <c r="W54" s="31">
        <f t="shared" si="63"/>
        <v>0</v>
      </c>
      <c r="X54" s="31">
        <f t="shared" si="64"/>
        <v>0</v>
      </c>
      <c r="Y54" s="31">
        <f t="shared" si="65"/>
        <v>0</v>
      </c>
      <c r="Z54" s="31">
        <f t="shared" si="66"/>
        <v>0</v>
      </c>
      <c r="AA54" s="31">
        <f t="shared" si="56"/>
        <v>0</v>
      </c>
      <c r="AB54" s="31">
        <f t="shared" si="56"/>
        <v>0</v>
      </c>
      <c r="AC54" s="31">
        <f t="shared" si="56"/>
        <v>0</v>
      </c>
      <c r="AD54" s="31">
        <f t="shared" si="56"/>
        <v>0</v>
      </c>
      <c r="AE54" s="31">
        <f t="shared" si="56"/>
        <v>0</v>
      </c>
      <c r="AF54" s="31">
        <f t="shared" si="56"/>
        <v>0</v>
      </c>
      <c r="AG54" s="31">
        <f t="shared" si="67"/>
        <v>0</v>
      </c>
      <c r="AH54" s="31">
        <f t="shared" si="68"/>
        <v>0</v>
      </c>
      <c r="AI54" s="31">
        <f t="shared" si="69"/>
        <v>0</v>
      </c>
      <c r="AJ54" s="31">
        <f t="shared" si="70"/>
        <v>0</v>
      </c>
      <c r="AK54" s="31">
        <f t="shared" si="71"/>
        <v>0</v>
      </c>
      <c r="AL54" s="31">
        <f t="shared" si="72"/>
        <v>0</v>
      </c>
      <c r="AM54" s="31">
        <f t="shared" si="58"/>
        <v>0</v>
      </c>
      <c r="AN54" s="31">
        <f t="shared" si="58"/>
        <v>0</v>
      </c>
      <c r="AO54" s="31">
        <f t="shared" si="58"/>
        <v>0</v>
      </c>
      <c r="AP54" s="31">
        <f t="shared" si="58"/>
        <v>0</v>
      </c>
      <c r="AQ54" s="31">
        <f t="shared" si="58"/>
        <v>0</v>
      </c>
      <c r="AR54" s="31">
        <f t="shared" si="58"/>
        <v>0</v>
      </c>
      <c r="AS54" s="31">
        <f t="shared" si="59"/>
        <v>0</v>
      </c>
      <c r="AT54" s="31">
        <f t="shared" si="59"/>
        <v>0</v>
      </c>
      <c r="AU54" s="31">
        <f t="shared" si="59"/>
        <v>0</v>
      </c>
      <c r="AV54" s="31">
        <f t="shared" si="59"/>
        <v>0</v>
      </c>
      <c r="AW54" s="31">
        <f t="shared" si="59"/>
        <v>0</v>
      </c>
      <c r="AX54" s="31">
        <f t="shared" si="59"/>
        <v>0</v>
      </c>
      <c r="AY54" s="15"/>
      <c r="AZ54" s="161">
        <f t="shared" si="40"/>
        <v>0</v>
      </c>
      <c r="BA54" s="161">
        <f t="shared" si="41"/>
        <v>0</v>
      </c>
      <c r="BB54" s="161">
        <f t="shared" si="42"/>
        <v>0</v>
      </c>
      <c r="BC54" s="161">
        <f t="shared" si="43"/>
        <v>0</v>
      </c>
      <c r="BD54" s="161">
        <f t="shared" si="44"/>
        <v>0</v>
      </c>
      <c r="BE54" s="161">
        <f t="shared" si="45"/>
        <v>0</v>
      </c>
      <c r="BF54" s="15"/>
      <c r="BG54" s="15"/>
      <c r="BH54" s="15"/>
      <c r="BI54" s="15"/>
      <c r="BJ54" s="15"/>
      <c r="BK54" s="15"/>
    </row>
    <row r="55" spans="1:63" ht="16.5" customHeight="1" x14ac:dyDescent="0.25">
      <c r="A55" s="97" t="s">
        <v>333</v>
      </c>
      <c r="B55" s="480"/>
      <c r="C55" s="360"/>
      <c r="D55" s="11"/>
      <c r="E55" s="360"/>
      <c r="F55" s="93">
        <f t="shared" si="60"/>
        <v>0</v>
      </c>
      <c r="G55" s="94"/>
      <c r="H55" s="94"/>
      <c r="I55" s="94"/>
      <c r="J55" s="94"/>
      <c r="K55" s="94"/>
      <c r="L55" s="94"/>
      <c r="M55" s="94"/>
      <c r="N55" s="364"/>
      <c r="O55" s="303"/>
      <c r="P55" s="410"/>
      <c r="Q55" s="303"/>
      <c r="R55" s="304"/>
      <c r="S55" s="304"/>
      <c r="T55" s="304"/>
      <c r="U55" s="31">
        <f t="shared" si="61"/>
        <v>0</v>
      </c>
      <c r="V55" s="31">
        <f t="shared" si="62"/>
        <v>0</v>
      </c>
      <c r="W55" s="31">
        <f t="shared" si="63"/>
        <v>0</v>
      </c>
      <c r="X55" s="31">
        <f t="shared" si="64"/>
        <v>0</v>
      </c>
      <c r="Y55" s="31">
        <f t="shared" si="65"/>
        <v>0</v>
      </c>
      <c r="Z55" s="31">
        <f t="shared" si="66"/>
        <v>0</v>
      </c>
      <c r="AA55" s="31">
        <f t="shared" si="56"/>
        <v>0</v>
      </c>
      <c r="AB55" s="31">
        <f t="shared" si="56"/>
        <v>0</v>
      </c>
      <c r="AC55" s="31">
        <f t="shared" si="56"/>
        <v>0</v>
      </c>
      <c r="AD55" s="31">
        <f t="shared" si="56"/>
        <v>0</v>
      </c>
      <c r="AE55" s="31">
        <f t="shared" si="56"/>
        <v>0</v>
      </c>
      <c r="AF55" s="31">
        <f t="shared" si="56"/>
        <v>0</v>
      </c>
      <c r="AG55" s="31">
        <f t="shared" si="67"/>
        <v>0</v>
      </c>
      <c r="AH55" s="31">
        <f t="shared" si="68"/>
        <v>0</v>
      </c>
      <c r="AI55" s="31">
        <f t="shared" si="69"/>
        <v>0</v>
      </c>
      <c r="AJ55" s="31">
        <f t="shared" si="70"/>
        <v>0</v>
      </c>
      <c r="AK55" s="31">
        <f t="shared" si="71"/>
        <v>0</v>
      </c>
      <c r="AL55" s="31">
        <f t="shared" si="72"/>
        <v>0</v>
      </c>
      <c r="AM55" s="31">
        <f t="shared" si="58"/>
        <v>0</v>
      </c>
      <c r="AN55" s="31">
        <f t="shared" si="58"/>
        <v>0</v>
      </c>
      <c r="AO55" s="31">
        <f t="shared" si="58"/>
        <v>0</v>
      </c>
      <c r="AP55" s="31">
        <f t="shared" si="58"/>
        <v>0</v>
      </c>
      <c r="AQ55" s="31">
        <f t="shared" si="58"/>
        <v>0</v>
      </c>
      <c r="AR55" s="31">
        <f t="shared" si="58"/>
        <v>0</v>
      </c>
      <c r="AS55" s="31">
        <f t="shared" si="59"/>
        <v>0</v>
      </c>
      <c r="AT55" s="31">
        <f t="shared" si="59"/>
        <v>0</v>
      </c>
      <c r="AU55" s="31">
        <f t="shared" si="59"/>
        <v>0</v>
      </c>
      <c r="AV55" s="31">
        <f t="shared" si="59"/>
        <v>0</v>
      </c>
      <c r="AW55" s="31">
        <f t="shared" si="59"/>
        <v>0</v>
      </c>
      <c r="AX55" s="31">
        <f t="shared" si="59"/>
        <v>0</v>
      </c>
      <c r="AY55" s="15"/>
      <c r="AZ55" s="161">
        <f t="shared" si="40"/>
        <v>0</v>
      </c>
      <c r="BA55" s="161">
        <f t="shared" si="41"/>
        <v>0</v>
      </c>
      <c r="BB55" s="161">
        <f t="shared" si="42"/>
        <v>0</v>
      </c>
      <c r="BC55" s="161">
        <f t="shared" si="43"/>
        <v>0</v>
      </c>
      <c r="BD55" s="161">
        <f t="shared" si="44"/>
        <v>0</v>
      </c>
      <c r="BE55" s="161">
        <f t="shared" si="45"/>
        <v>0</v>
      </c>
      <c r="BF55" s="15"/>
      <c r="BG55" s="15"/>
      <c r="BH55" s="15"/>
      <c r="BI55" s="15"/>
      <c r="BJ55" s="15"/>
      <c r="BK55" s="15"/>
    </row>
    <row r="56" spans="1:63" ht="16.5" customHeight="1" x14ac:dyDescent="0.25">
      <c r="A56" s="97" t="s">
        <v>334</v>
      </c>
      <c r="B56" s="480"/>
      <c r="C56" s="360"/>
      <c r="D56" s="11"/>
      <c r="E56" s="360"/>
      <c r="F56" s="93">
        <f t="shared" si="60"/>
        <v>0</v>
      </c>
      <c r="G56" s="94"/>
      <c r="H56" s="94"/>
      <c r="I56" s="94"/>
      <c r="J56" s="94"/>
      <c r="K56" s="94"/>
      <c r="L56" s="94"/>
      <c r="M56" s="94"/>
      <c r="N56" s="364"/>
      <c r="O56" s="304"/>
      <c r="P56" s="411"/>
      <c r="Q56" s="304"/>
      <c r="R56" s="304"/>
      <c r="S56" s="304"/>
      <c r="T56" s="304"/>
      <c r="U56" s="31">
        <f t="shared" si="61"/>
        <v>0</v>
      </c>
      <c r="V56" s="31">
        <f t="shared" si="62"/>
        <v>0</v>
      </c>
      <c r="W56" s="31">
        <f t="shared" si="63"/>
        <v>0</v>
      </c>
      <c r="X56" s="31">
        <f t="shared" si="64"/>
        <v>0</v>
      </c>
      <c r="Y56" s="31">
        <f t="shared" si="65"/>
        <v>0</v>
      </c>
      <c r="Z56" s="31">
        <f t="shared" si="66"/>
        <v>0</v>
      </c>
      <c r="AA56" s="31">
        <f t="shared" si="56"/>
        <v>0</v>
      </c>
      <c r="AB56" s="31">
        <f t="shared" si="56"/>
        <v>0</v>
      </c>
      <c r="AC56" s="31">
        <f t="shared" si="56"/>
        <v>0</v>
      </c>
      <c r="AD56" s="31">
        <f t="shared" si="56"/>
        <v>0</v>
      </c>
      <c r="AE56" s="31">
        <f t="shared" si="56"/>
        <v>0</v>
      </c>
      <c r="AF56" s="31">
        <f t="shared" si="56"/>
        <v>0</v>
      </c>
      <c r="AG56" s="31">
        <f t="shared" si="67"/>
        <v>0</v>
      </c>
      <c r="AH56" s="31">
        <f t="shared" si="68"/>
        <v>0</v>
      </c>
      <c r="AI56" s="31">
        <f t="shared" si="69"/>
        <v>0</v>
      </c>
      <c r="AJ56" s="31">
        <f t="shared" si="70"/>
        <v>0</v>
      </c>
      <c r="AK56" s="31">
        <f t="shared" si="71"/>
        <v>0</v>
      </c>
      <c r="AL56" s="31">
        <f t="shared" si="72"/>
        <v>0</v>
      </c>
      <c r="AM56" s="31">
        <f t="shared" si="58"/>
        <v>0</v>
      </c>
      <c r="AN56" s="31">
        <f t="shared" si="58"/>
        <v>0</v>
      </c>
      <c r="AO56" s="31">
        <f t="shared" si="58"/>
        <v>0</v>
      </c>
      <c r="AP56" s="31">
        <f t="shared" si="58"/>
        <v>0</v>
      </c>
      <c r="AQ56" s="31">
        <f t="shared" si="58"/>
        <v>0</v>
      </c>
      <c r="AR56" s="31">
        <f t="shared" si="58"/>
        <v>0</v>
      </c>
      <c r="AS56" s="31">
        <f t="shared" si="59"/>
        <v>0</v>
      </c>
      <c r="AT56" s="31">
        <f t="shared" si="59"/>
        <v>0</v>
      </c>
      <c r="AU56" s="31">
        <f t="shared" si="59"/>
        <v>0</v>
      </c>
      <c r="AV56" s="31">
        <f t="shared" si="59"/>
        <v>0</v>
      </c>
      <c r="AW56" s="31">
        <f t="shared" si="59"/>
        <v>0</v>
      </c>
      <c r="AX56" s="31">
        <f t="shared" si="59"/>
        <v>0</v>
      </c>
      <c r="AY56" s="15"/>
      <c r="AZ56" s="161">
        <f t="shared" si="40"/>
        <v>0</v>
      </c>
      <c r="BA56" s="161">
        <f t="shared" si="41"/>
        <v>0</v>
      </c>
      <c r="BB56" s="161">
        <f t="shared" si="42"/>
        <v>0</v>
      </c>
      <c r="BC56" s="161">
        <f t="shared" si="43"/>
        <v>0</v>
      </c>
      <c r="BD56" s="161">
        <f t="shared" si="44"/>
        <v>0</v>
      </c>
      <c r="BE56" s="161">
        <f t="shared" si="45"/>
        <v>0</v>
      </c>
      <c r="BF56" s="15"/>
      <c r="BG56" s="15"/>
      <c r="BH56" s="15"/>
      <c r="BI56" s="15"/>
      <c r="BJ56" s="15"/>
      <c r="BK56" s="15"/>
    </row>
    <row r="57" spans="1:63" ht="16.5" customHeight="1" x14ac:dyDescent="0.25">
      <c r="A57" s="97" t="s">
        <v>335</v>
      </c>
      <c r="B57" s="480"/>
      <c r="C57" s="360"/>
      <c r="D57" s="11"/>
      <c r="E57" s="360"/>
      <c r="F57" s="93">
        <f>SUM(B57:E57)</f>
        <v>0</v>
      </c>
      <c r="G57" s="94"/>
      <c r="H57" s="94"/>
      <c r="I57" s="94"/>
      <c r="J57" s="94"/>
      <c r="K57" s="94"/>
      <c r="L57" s="94"/>
      <c r="M57" s="94"/>
      <c r="N57" s="364"/>
      <c r="O57" s="304"/>
      <c r="P57" s="411"/>
      <c r="Q57" s="304"/>
      <c r="R57" s="304"/>
      <c r="S57" s="304"/>
      <c r="T57" s="304"/>
      <c r="U57" s="31">
        <f t="shared" ref="U57:Z61" si="73">IF(O57=0,$B57*H57/1000,$B57*O57/1000)</f>
        <v>0</v>
      </c>
      <c r="V57" s="31">
        <f t="shared" si="73"/>
        <v>0</v>
      </c>
      <c r="W57" s="31">
        <f t="shared" si="73"/>
        <v>0</v>
      </c>
      <c r="X57" s="31">
        <f t="shared" si="73"/>
        <v>0</v>
      </c>
      <c r="Y57" s="31">
        <f t="shared" si="73"/>
        <v>0</v>
      </c>
      <c r="Z57" s="31">
        <f t="shared" si="73"/>
        <v>0</v>
      </c>
      <c r="AA57" s="31">
        <f t="shared" ref="AA57:AF61" si="74">IF(O57=0,$D57*H57/1000,$D57*O57/1000)</f>
        <v>0</v>
      </c>
      <c r="AB57" s="31">
        <f t="shared" si="74"/>
        <v>0</v>
      </c>
      <c r="AC57" s="31">
        <f t="shared" si="74"/>
        <v>0</v>
      </c>
      <c r="AD57" s="31">
        <f t="shared" si="74"/>
        <v>0</v>
      </c>
      <c r="AE57" s="31">
        <f t="shared" si="74"/>
        <v>0</v>
      </c>
      <c r="AF57" s="31">
        <f t="shared" si="74"/>
        <v>0</v>
      </c>
      <c r="AG57" s="31">
        <f t="shared" ref="AG57:AL61" si="75">IF(O57=0,$C57*H57/1000,$C57*O57/1000)</f>
        <v>0</v>
      </c>
      <c r="AH57" s="31">
        <f t="shared" si="75"/>
        <v>0</v>
      </c>
      <c r="AI57" s="31">
        <f t="shared" si="75"/>
        <v>0</v>
      </c>
      <c r="AJ57" s="31">
        <f t="shared" si="75"/>
        <v>0</v>
      </c>
      <c r="AK57" s="31">
        <f t="shared" si="75"/>
        <v>0</v>
      </c>
      <c r="AL57" s="31">
        <f t="shared" si="75"/>
        <v>0</v>
      </c>
      <c r="AM57" s="31">
        <f t="shared" ref="AM57:AR61" si="76">IF(O57=0,$E57*H57/1000,$E57*O57/1000)</f>
        <v>0</v>
      </c>
      <c r="AN57" s="31">
        <f t="shared" si="76"/>
        <v>0</v>
      </c>
      <c r="AO57" s="31">
        <f t="shared" si="76"/>
        <v>0</v>
      </c>
      <c r="AP57" s="31">
        <f t="shared" si="76"/>
        <v>0</v>
      </c>
      <c r="AQ57" s="31">
        <f t="shared" si="76"/>
        <v>0</v>
      </c>
      <c r="AR57" s="31">
        <f t="shared" si="76"/>
        <v>0</v>
      </c>
      <c r="AS57" s="31">
        <f t="shared" ref="AS57:AX61" si="77">IF(O57=0,$F57*H57/1000,$F57*O57/1000)</f>
        <v>0</v>
      </c>
      <c r="AT57" s="31">
        <f t="shared" si="77"/>
        <v>0</v>
      </c>
      <c r="AU57" s="31">
        <f t="shared" si="77"/>
        <v>0</v>
      </c>
      <c r="AV57" s="31">
        <f t="shared" si="77"/>
        <v>0</v>
      </c>
      <c r="AW57" s="31">
        <f t="shared" si="77"/>
        <v>0</v>
      </c>
      <c r="AX57" s="31">
        <f t="shared" si="77"/>
        <v>0</v>
      </c>
      <c r="AY57" s="15"/>
      <c r="AZ57" s="161">
        <f t="shared" ref="AZ57:BE61" si="78">U57+AG57+AA57+AM57-AS57</f>
        <v>0</v>
      </c>
      <c r="BA57" s="161">
        <f t="shared" si="78"/>
        <v>0</v>
      </c>
      <c r="BB57" s="161">
        <f t="shared" si="78"/>
        <v>0</v>
      </c>
      <c r="BC57" s="161">
        <f t="shared" si="78"/>
        <v>0</v>
      </c>
      <c r="BD57" s="161">
        <f t="shared" si="78"/>
        <v>0</v>
      </c>
      <c r="BE57" s="161">
        <f t="shared" si="78"/>
        <v>0</v>
      </c>
      <c r="BF57" s="15"/>
      <c r="BG57" s="15"/>
      <c r="BH57" s="15"/>
      <c r="BI57" s="15"/>
      <c r="BJ57" s="15"/>
      <c r="BK57" s="15"/>
    </row>
    <row r="58" spans="1:63" ht="16.5" customHeight="1" x14ac:dyDescent="0.25">
      <c r="A58" s="97" t="s">
        <v>336</v>
      </c>
      <c r="B58" s="480"/>
      <c r="C58" s="360"/>
      <c r="D58" s="11"/>
      <c r="E58" s="360"/>
      <c r="F58" s="93">
        <f>SUM(B58:E58)</f>
        <v>0</v>
      </c>
      <c r="G58" s="94"/>
      <c r="H58" s="94"/>
      <c r="I58" s="94"/>
      <c r="J58" s="94"/>
      <c r="K58" s="94"/>
      <c r="L58" s="94"/>
      <c r="M58" s="94"/>
      <c r="N58" s="364"/>
      <c r="O58" s="304"/>
      <c r="P58" s="411"/>
      <c r="Q58" s="304"/>
      <c r="R58" s="304"/>
      <c r="S58" s="304"/>
      <c r="T58" s="304"/>
      <c r="U58" s="31">
        <f t="shared" si="73"/>
        <v>0</v>
      </c>
      <c r="V58" s="31">
        <f t="shared" si="73"/>
        <v>0</v>
      </c>
      <c r="W58" s="31">
        <f t="shared" si="73"/>
        <v>0</v>
      </c>
      <c r="X58" s="31">
        <f t="shared" si="73"/>
        <v>0</v>
      </c>
      <c r="Y58" s="31">
        <f t="shared" si="73"/>
        <v>0</v>
      </c>
      <c r="Z58" s="31">
        <f t="shared" si="73"/>
        <v>0</v>
      </c>
      <c r="AA58" s="31">
        <f t="shared" si="74"/>
        <v>0</v>
      </c>
      <c r="AB58" s="31">
        <f t="shared" si="74"/>
        <v>0</v>
      </c>
      <c r="AC58" s="31">
        <f t="shared" si="74"/>
        <v>0</v>
      </c>
      <c r="AD58" s="31">
        <f t="shared" si="74"/>
        <v>0</v>
      </c>
      <c r="AE58" s="31">
        <f t="shared" si="74"/>
        <v>0</v>
      </c>
      <c r="AF58" s="31">
        <f t="shared" si="74"/>
        <v>0</v>
      </c>
      <c r="AG58" s="31">
        <f t="shared" si="75"/>
        <v>0</v>
      </c>
      <c r="AH58" s="31">
        <f t="shared" si="75"/>
        <v>0</v>
      </c>
      <c r="AI58" s="31">
        <f t="shared" si="75"/>
        <v>0</v>
      </c>
      <c r="AJ58" s="31">
        <f t="shared" si="75"/>
        <v>0</v>
      </c>
      <c r="AK58" s="31">
        <f t="shared" si="75"/>
        <v>0</v>
      </c>
      <c r="AL58" s="31">
        <f t="shared" si="75"/>
        <v>0</v>
      </c>
      <c r="AM58" s="31">
        <f t="shared" si="76"/>
        <v>0</v>
      </c>
      <c r="AN58" s="31">
        <f t="shared" si="76"/>
        <v>0</v>
      </c>
      <c r="AO58" s="31">
        <f t="shared" si="76"/>
        <v>0</v>
      </c>
      <c r="AP58" s="31">
        <f t="shared" si="76"/>
        <v>0</v>
      </c>
      <c r="AQ58" s="31">
        <f t="shared" si="76"/>
        <v>0</v>
      </c>
      <c r="AR58" s="31">
        <f t="shared" si="76"/>
        <v>0</v>
      </c>
      <c r="AS58" s="31">
        <f t="shared" si="77"/>
        <v>0</v>
      </c>
      <c r="AT58" s="31">
        <f t="shared" si="77"/>
        <v>0</v>
      </c>
      <c r="AU58" s="31">
        <f t="shared" si="77"/>
        <v>0</v>
      </c>
      <c r="AV58" s="31">
        <f t="shared" si="77"/>
        <v>0</v>
      </c>
      <c r="AW58" s="31">
        <f t="shared" si="77"/>
        <v>0</v>
      </c>
      <c r="AX58" s="31">
        <f t="shared" si="77"/>
        <v>0</v>
      </c>
      <c r="AY58" s="15"/>
      <c r="AZ58" s="161">
        <f t="shared" si="78"/>
        <v>0</v>
      </c>
      <c r="BA58" s="161">
        <f t="shared" si="78"/>
        <v>0</v>
      </c>
      <c r="BB58" s="161">
        <f t="shared" si="78"/>
        <v>0</v>
      </c>
      <c r="BC58" s="161">
        <f t="shared" si="78"/>
        <v>0</v>
      </c>
      <c r="BD58" s="161">
        <f t="shared" si="78"/>
        <v>0</v>
      </c>
      <c r="BE58" s="161">
        <f t="shared" si="78"/>
        <v>0</v>
      </c>
      <c r="BF58" s="15"/>
      <c r="BG58" s="15"/>
      <c r="BH58" s="15"/>
      <c r="BI58" s="15"/>
      <c r="BJ58" s="15"/>
      <c r="BK58" s="15"/>
    </row>
    <row r="59" spans="1:63" ht="16.5" customHeight="1" x14ac:dyDescent="0.25">
      <c r="A59" s="97" t="s">
        <v>337</v>
      </c>
      <c r="B59" s="480"/>
      <c r="C59" s="360"/>
      <c r="D59" s="11"/>
      <c r="E59" s="360"/>
      <c r="F59" s="93">
        <f>SUM(B59:E59)</f>
        <v>0</v>
      </c>
      <c r="G59" s="94"/>
      <c r="H59" s="94"/>
      <c r="I59" s="94"/>
      <c r="J59" s="94"/>
      <c r="K59" s="94"/>
      <c r="L59" s="94"/>
      <c r="M59" s="94"/>
      <c r="N59" s="364"/>
      <c r="O59" s="304"/>
      <c r="P59" s="411"/>
      <c r="Q59" s="304"/>
      <c r="R59" s="304"/>
      <c r="S59" s="304"/>
      <c r="T59" s="304"/>
      <c r="U59" s="31">
        <f t="shared" si="73"/>
        <v>0</v>
      </c>
      <c r="V59" s="31">
        <f t="shared" si="73"/>
        <v>0</v>
      </c>
      <c r="W59" s="31">
        <f t="shared" si="73"/>
        <v>0</v>
      </c>
      <c r="X59" s="31">
        <f t="shared" si="73"/>
        <v>0</v>
      </c>
      <c r="Y59" s="31">
        <f t="shared" si="73"/>
        <v>0</v>
      </c>
      <c r="Z59" s="31">
        <f t="shared" si="73"/>
        <v>0</v>
      </c>
      <c r="AA59" s="31">
        <f t="shared" si="74"/>
        <v>0</v>
      </c>
      <c r="AB59" s="31">
        <f t="shared" si="74"/>
        <v>0</v>
      </c>
      <c r="AC59" s="31">
        <f t="shared" si="74"/>
        <v>0</v>
      </c>
      <c r="AD59" s="31">
        <f t="shared" si="74"/>
        <v>0</v>
      </c>
      <c r="AE59" s="31">
        <f t="shared" si="74"/>
        <v>0</v>
      </c>
      <c r="AF59" s="31">
        <f t="shared" si="74"/>
        <v>0</v>
      </c>
      <c r="AG59" s="31">
        <f t="shared" si="75"/>
        <v>0</v>
      </c>
      <c r="AH59" s="31">
        <f t="shared" si="75"/>
        <v>0</v>
      </c>
      <c r="AI59" s="31">
        <f t="shared" si="75"/>
        <v>0</v>
      </c>
      <c r="AJ59" s="31">
        <f t="shared" si="75"/>
        <v>0</v>
      </c>
      <c r="AK59" s="31">
        <f t="shared" si="75"/>
        <v>0</v>
      </c>
      <c r="AL59" s="31">
        <f t="shared" si="75"/>
        <v>0</v>
      </c>
      <c r="AM59" s="31">
        <f t="shared" si="76"/>
        <v>0</v>
      </c>
      <c r="AN59" s="31">
        <f t="shared" si="76"/>
        <v>0</v>
      </c>
      <c r="AO59" s="31">
        <f t="shared" si="76"/>
        <v>0</v>
      </c>
      <c r="AP59" s="31">
        <f t="shared" si="76"/>
        <v>0</v>
      </c>
      <c r="AQ59" s="31">
        <f t="shared" si="76"/>
        <v>0</v>
      </c>
      <c r="AR59" s="31">
        <f t="shared" si="76"/>
        <v>0</v>
      </c>
      <c r="AS59" s="31">
        <f t="shared" si="77"/>
        <v>0</v>
      </c>
      <c r="AT59" s="31">
        <f t="shared" si="77"/>
        <v>0</v>
      </c>
      <c r="AU59" s="31">
        <f t="shared" si="77"/>
        <v>0</v>
      </c>
      <c r="AV59" s="31">
        <f t="shared" si="77"/>
        <v>0</v>
      </c>
      <c r="AW59" s="31">
        <f t="shared" si="77"/>
        <v>0</v>
      </c>
      <c r="AX59" s="31">
        <f t="shared" si="77"/>
        <v>0</v>
      </c>
      <c r="AY59" s="15"/>
      <c r="AZ59" s="161">
        <f t="shared" si="78"/>
        <v>0</v>
      </c>
      <c r="BA59" s="161">
        <f t="shared" si="78"/>
        <v>0</v>
      </c>
      <c r="BB59" s="161">
        <f t="shared" si="78"/>
        <v>0</v>
      </c>
      <c r="BC59" s="161">
        <f t="shared" si="78"/>
        <v>0</v>
      </c>
      <c r="BD59" s="161">
        <f t="shared" si="78"/>
        <v>0</v>
      </c>
      <c r="BE59" s="161">
        <f t="shared" si="78"/>
        <v>0</v>
      </c>
      <c r="BF59" s="15"/>
      <c r="BG59" s="15"/>
      <c r="BH59" s="15"/>
      <c r="BI59" s="15"/>
      <c r="BJ59" s="15"/>
      <c r="BK59" s="15"/>
    </row>
    <row r="60" spans="1:63" ht="16.5" customHeight="1" x14ac:dyDescent="0.25">
      <c r="A60" s="97" t="s">
        <v>338</v>
      </c>
      <c r="B60" s="480"/>
      <c r="C60" s="360"/>
      <c r="D60" s="11"/>
      <c r="E60" s="360"/>
      <c r="F60" s="93">
        <f>SUM(B60:E60)</f>
        <v>0</v>
      </c>
      <c r="G60" s="94"/>
      <c r="H60" s="94"/>
      <c r="I60" s="94"/>
      <c r="J60" s="94"/>
      <c r="K60" s="94"/>
      <c r="L60" s="94"/>
      <c r="M60" s="94"/>
      <c r="N60" s="364"/>
      <c r="O60" s="304"/>
      <c r="P60" s="411"/>
      <c r="Q60" s="304"/>
      <c r="R60" s="304"/>
      <c r="S60" s="304"/>
      <c r="T60" s="304"/>
      <c r="U60" s="31">
        <f t="shared" si="73"/>
        <v>0</v>
      </c>
      <c r="V60" s="31">
        <f t="shared" si="73"/>
        <v>0</v>
      </c>
      <c r="W60" s="31">
        <f t="shared" si="73"/>
        <v>0</v>
      </c>
      <c r="X60" s="31">
        <f t="shared" si="73"/>
        <v>0</v>
      </c>
      <c r="Y60" s="31">
        <f t="shared" si="73"/>
        <v>0</v>
      </c>
      <c r="Z60" s="31">
        <f t="shared" si="73"/>
        <v>0</v>
      </c>
      <c r="AA60" s="31">
        <f t="shared" si="74"/>
        <v>0</v>
      </c>
      <c r="AB60" s="31">
        <f t="shared" si="74"/>
        <v>0</v>
      </c>
      <c r="AC60" s="31">
        <f t="shared" si="74"/>
        <v>0</v>
      </c>
      <c r="AD60" s="31">
        <f t="shared" si="74"/>
        <v>0</v>
      </c>
      <c r="AE60" s="31">
        <f t="shared" si="74"/>
        <v>0</v>
      </c>
      <c r="AF60" s="31">
        <f t="shared" si="74"/>
        <v>0</v>
      </c>
      <c r="AG60" s="31">
        <f t="shared" si="75"/>
        <v>0</v>
      </c>
      <c r="AH60" s="31">
        <f t="shared" si="75"/>
        <v>0</v>
      </c>
      <c r="AI60" s="31">
        <f t="shared" si="75"/>
        <v>0</v>
      </c>
      <c r="AJ60" s="31">
        <f t="shared" si="75"/>
        <v>0</v>
      </c>
      <c r="AK60" s="31">
        <f t="shared" si="75"/>
        <v>0</v>
      </c>
      <c r="AL60" s="31">
        <f t="shared" si="75"/>
        <v>0</v>
      </c>
      <c r="AM60" s="31">
        <f t="shared" si="76"/>
        <v>0</v>
      </c>
      <c r="AN60" s="31">
        <f t="shared" si="76"/>
        <v>0</v>
      </c>
      <c r="AO60" s="31">
        <f t="shared" si="76"/>
        <v>0</v>
      </c>
      <c r="AP60" s="31">
        <f t="shared" si="76"/>
        <v>0</v>
      </c>
      <c r="AQ60" s="31">
        <f t="shared" si="76"/>
        <v>0</v>
      </c>
      <c r="AR60" s="31">
        <f t="shared" si="76"/>
        <v>0</v>
      </c>
      <c r="AS60" s="31">
        <f t="shared" si="77"/>
        <v>0</v>
      </c>
      <c r="AT60" s="31">
        <f t="shared" si="77"/>
        <v>0</v>
      </c>
      <c r="AU60" s="31">
        <f t="shared" si="77"/>
        <v>0</v>
      </c>
      <c r="AV60" s="31">
        <f t="shared" si="77"/>
        <v>0</v>
      </c>
      <c r="AW60" s="31">
        <f t="shared" si="77"/>
        <v>0</v>
      </c>
      <c r="AX60" s="31">
        <f t="shared" si="77"/>
        <v>0</v>
      </c>
      <c r="AY60" s="15"/>
      <c r="AZ60" s="161">
        <f t="shared" si="78"/>
        <v>0</v>
      </c>
      <c r="BA60" s="161">
        <f t="shared" si="78"/>
        <v>0</v>
      </c>
      <c r="BB60" s="161">
        <f t="shared" si="78"/>
        <v>0</v>
      </c>
      <c r="BC60" s="161">
        <f t="shared" si="78"/>
        <v>0</v>
      </c>
      <c r="BD60" s="161">
        <f t="shared" si="78"/>
        <v>0</v>
      </c>
      <c r="BE60" s="161">
        <f t="shared" si="78"/>
        <v>0</v>
      </c>
      <c r="BF60" s="15"/>
      <c r="BG60" s="15"/>
      <c r="BH60" s="15"/>
      <c r="BI60" s="15"/>
      <c r="BJ60" s="15"/>
      <c r="BK60" s="15"/>
    </row>
    <row r="61" spans="1:63" ht="16.5" customHeight="1" x14ac:dyDescent="0.25">
      <c r="A61" s="369" t="s">
        <v>394</v>
      </c>
      <c r="B61" s="480"/>
      <c r="C61" s="360"/>
      <c r="D61" s="11"/>
      <c r="E61" s="360"/>
      <c r="F61" s="93">
        <f>SUM(B61:E61)</f>
        <v>0</v>
      </c>
      <c r="G61" s="94"/>
      <c r="H61" s="94"/>
      <c r="I61" s="94"/>
      <c r="J61" s="94"/>
      <c r="K61" s="94"/>
      <c r="L61" s="94"/>
      <c r="M61" s="94"/>
      <c r="N61" s="364">
        <v>0.35</v>
      </c>
      <c r="O61" s="303">
        <v>10.5</v>
      </c>
      <c r="P61" s="410"/>
      <c r="Q61" s="303">
        <v>28</v>
      </c>
      <c r="R61" s="304"/>
      <c r="S61" s="304"/>
      <c r="T61" s="304"/>
      <c r="U61" s="31">
        <f t="shared" si="73"/>
        <v>0</v>
      </c>
      <c r="V61" s="31">
        <f t="shared" si="73"/>
        <v>0</v>
      </c>
      <c r="W61" s="31">
        <f t="shared" si="73"/>
        <v>0</v>
      </c>
      <c r="X61" s="31">
        <f t="shared" si="73"/>
        <v>0</v>
      </c>
      <c r="Y61" s="31">
        <f t="shared" si="73"/>
        <v>0</v>
      </c>
      <c r="Z61" s="31">
        <f t="shared" si="73"/>
        <v>0</v>
      </c>
      <c r="AA61" s="31">
        <f t="shared" si="74"/>
        <v>0</v>
      </c>
      <c r="AB61" s="31">
        <f t="shared" si="74"/>
        <v>0</v>
      </c>
      <c r="AC61" s="31">
        <f t="shared" si="74"/>
        <v>0</v>
      </c>
      <c r="AD61" s="31">
        <f t="shared" si="74"/>
        <v>0</v>
      </c>
      <c r="AE61" s="31">
        <f t="shared" si="74"/>
        <v>0</v>
      </c>
      <c r="AF61" s="31">
        <f t="shared" si="74"/>
        <v>0</v>
      </c>
      <c r="AG61" s="31">
        <f t="shared" si="75"/>
        <v>0</v>
      </c>
      <c r="AH61" s="31">
        <f t="shared" si="75"/>
        <v>0</v>
      </c>
      <c r="AI61" s="31">
        <f t="shared" si="75"/>
        <v>0</v>
      </c>
      <c r="AJ61" s="31">
        <f t="shared" si="75"/>
        <v>0</v>
      </c>
      <c r="AK61" s="31">
        <f t="shared" si="75"/>
        <v>0</v>
      </c>
      <c r="AL61" s="31">
        <f t="shared" si="75"/>
        <v>0</v>
      </c>
      <c r="AM61" s="31">
        <f t="shared" si="76"/>
        <v>0</v>
      </c>
      <c r="AN61" s="31">
        <f t="shared" si="76"/>
        <v>0</v>
      </c>
      <c r="AO61" s="31">
        <f t="shared" si="76"/>
        <v>0</v>
      </c>
      <c r="AP61" s="31">
        <f t="shared" si="76"/>
        <v>0</v>
      </c>
      <c r="AQ61" s="31">
        <f t="shared" si="76"/>
        <v>0</v>
      </c>
      <c r="AR61" s="31">
        <f t="shared" si="76"/>
        <v>0</v>
      </c>
      <c r="AS61" s="31">
        <f t="shared" si="77"/>
        <v>0</v>
      </c>
      <c r="AT61" s="31">
        <f t="shared" si="77"/>
        <v>0</v>
      </c>
      <c r="AU61" s="31">
        <f t="shared" si="77"/>
        <v>0</v>
      </c>
      <c r="AV61" s="31">
        <f t="shared" si="77"/>
        <v>0</v>
      </c>
      <c r="AW61" s="31">
        <f t="shared" si="77"/>
        <v>0</v>
      </c>
      <c r="AX61" s="31">
        <f t="shared" si="77"/>
        <v>0</v>
      </c>
      <c r="AY61" s="15"/>
      <c r="AZ61" s="161">
        <f t="shared" si="78"/>
        <v>0</v>
      </c>
      <c r="BA61" s="161">
        <f t="shared" si="78"/>
        <v>0</v>
      </c>
      <c r="BB61" s="161">
        <f t="shared" si="78"/>
        <v>0</v>
      </c>
      <c r="BC61" s="161">
        <f t="shared" si="78"/>
        <v>0</v>
      </c>
      <c r="BD61" s="161">
        <f t="shared" si="78"/>
        <v>0</v>
      </c>
      <c r="BE61" s="161">
        <f t="shared" si="78"/>
        <v>0</v>
      </c>
      <c r="BF61" s="15"/>
      <c r="BG61" s="15"/>
      <c r="BH61" s="15"/>
      <c r="BI61" s="15"/>
      <c r="BJ61" s="15"/>
      <c r="BK61" s="15"/>
    </row>
    <row r="62" spans="1:63" ht="16.5" customHeight="1" x14ac:dyDescent="0.25">
      <c r="A62" s="369" t="s">
        <v>395</v>
      </c>
      <c r="B62" s="480"/>
      <c r="C62" s="360"/>
      <c r="D62" s="11"/>
      <c r="E62" s="360"/>
      <c r="F62" s="93">
        <f t="shared" si="60"/>
        <v>0</v>
      </c>
      <c r="G62" s="94"/>
      <c r="H62" s="94"/>
      <c r="I62" s="94"/>
      <c r="J62" s="94"/>
      <c r="K62" s="94"/>
      <c r="L62" s="94"/>
      <c r="M62" s="94"/>
      <c r="N62" s="364">
        <v>0.05</v>
      </c>
      <c r="O62" s="304">
        <v>0.5</v>
      </c>
      <c r="P62" s="411"/>
      <c r="Q62" s="304">
        <v>1</v>
      </c>
      <c r="R62" s="304"/>
      <c r="S62" s="304"/>
      <c r="T62" s="304"/>
      <c r="U62" s="31">
        <f t="shared" si="61"/>
        <v>0</v>
      </c>
      <c r="V62" s="31">
        <f t="shared" si="62"/>
        <v>0</v>
      </c>
      <c r="W62" s="31">
        <f t="shared" si="63"/>
        <v>0</v>
      </c>
      <c r="X62" s="31">
        <f t="shared" si="64"/>
        <v>0</v>
      </c>
      <c r="Y62" s="31">
        <f t="shared" si="65"/>
        <v>0</v>
      </c>
      <c r="Z62" s="31">
        <f t="shared" si="66"/>
        <v>0</v>
      </c>
      <c r="AA62" s="31">
        <f t="shared" si="56"/>
        <v>0</v>
      </c>
      <c r="AB62" s="31">
        <f t="shared" si="56"/>
        <v>0</v>
      </c>
      <c r="AC62" s="31">
        <f t="shared" si="56"/>
        <v>0</v>
      </c>
      <c r="AD62" s="31">
        <f t="shared" si="56"/>
        <v>0</v>
      </c>
      <c r="AE62" s="31">
        <f t="shared" si="56"/>
        <v>0</v>
      </c>
      <c r="AF62" s="31">
        <f t="shared" si="56"/>
        <v>0</v>
      </c>
      <c r="AG62" s="31">
        <f t="shared" si="67"/>
        <v>0</v>
      </c>
      <c r="AH62" s="31">
        <f t="shared" si="68"/>
        <v>0</v>
      </c>
      <c r="AI62" s="31">
        <f t="shared" si="69"/>
        <v>0</v>
      </c>
      <c r="AJ62" s="31">
        <f t="shared" si="70"/>
        <v>0</v>
      </c>
      <c r="AK62" s="31">
        <f t="shared" si="71"/>
        <v>0</v>
      </c>
      <c r="AL62" s="31">
        <f t="shared" si="72"/>
        <v>0</v>
      </c>
      <c r="AM62" s="31">
        <f t="shared" si="58"/>
        <v>0</v>
      </c>
      <c r="AN62" s="31">
        <f t="shared" si="58"/>
        <v>0</v>
      </c>
      <c r="AO62" s="31">
        <f t="shared" si="58"/>
        <v>0</v>
      </c>
      <c r="AP62" s="31">
        <f t="shared" si="58"/>
        <v>0</v>
      </c>
      <c r="AQ62" s="31">
        <f t="shared" si="58"/>
        <v>0</v>
      </c>
      <c r="AR62" s="31">
        <f t="shared" si="58"/>
        <v>0</v>
      </c>
      <c r="AS62" s="31">
        <f t="shared" si="59"/>
        <v>0</v>
      </c>
      <c r="AT62" s="31">
        <f t="shared" si="59"/>
        <v>0</v>
      </c>
      <c r="AU62" s="31">
        <f t="shared" si="59"/>
        <v>0</v>
      </c>
      <c r="AV62" s="31">
        <f t="shared" si="59"/>
        <v>0</v>
      </c>
      <c r="AW62" s="31">
        <f t="shared" si="59"/>
        <v>0</v>
      </c>
      <c r="AX62" s="31">
        <f t="shared" si="59"/>
        <v>0</v>
      </c>
      <c r="AY62" s="15"/>
      <c r="AZ62" s="161">
        <f t="shared" si="40"/>
        <v>0</v>
      </c>
      <c r="BA62" s="161">
        <f t="shared" si="41"/>
        <v>0</v>
      </c>
      <c r="BB62" s="161">
        <f t="shared" si="42"/>
        <v>0</v>
      </c>
      <c r="BC62" s="161">
        <f t="shared" si="43"/>
        <v>0</v>
      </c>
      <c r="BD62" s="161">
        <f t="shared" si="44"/>
        <v>0</v>
      </c>
      <c r="BE62" s="161">
        <f t="shared" si="45"/>
        <v>0</v>
      </c>
      <c r="BF62" s="15"/>
      <c r="BG62" s="15"/>
      <c r="BH62" s="15"/>
      <c r="BI62" s="15"/>
      <c r="BJ62" s="15"/>
      <c r="BK62" s="15"/>
    </row>
    <row r="63" spans="1:63" ht="16.5" customHeight="1" x14ac:dyDescent="0.25">
      <c r="A63" s="40" t="s">
        <v>151</v>
      </c>
      <c r="B63" s="481">
        <f>SUM(B51:B62)</f>
        <v>0</v>
      </c>
      <c r="C63" s="98"/>
      <c r="D63" s="98">
        <f>SUM(D51:D62)</f>
        <v>0</v>
      </c>
      <c r="E63" s="98"/>
      <c r="F63" s="98">
        <f>SUM(F51:F62)</f>
        <v>0</v>
      </c>
      <c r="G63" s="99"/>
      <c r="H63" s="100"/>
      <c r="I63" s="100"/>
      <c r="J63" s="100"/>
      <c r="K63" s="100"/>
      <c r="L63" s="100"/>
      <c r="M63" s="100"/>
      <c r="N63" s="101"/>
      <c r="O63" s="102"/>
      <c r="P63" s="102"/>
      <c r="Q63" s="102"/>
      <c r="R63" s="102"/>
      <c r="S63" s="102"/>
      <c r="T63" s="102"/>
      <c r="U63" s="103">
        <f t="shared" ref="U63:AX63" si="79">SUM(U51:U62)</f>
        <v>0</v>
      </c>
      <c r="V63" s="104">
        <f t="shared" si="79"/>
        <v>0</v>
      </c>
      <c r="W63" s="104">
        <f t="shared" si="79"/>
        <v>0</v>
      </c>
      <c r="X63" s="104">
        <f t="shared" si="79"/>
        <v>0</v>
      </c>
      <c r="Y63" s="104">
        <f t="shared" si="79"/>
        <v>0</v>
      </c>
      <c r="Z63" s="104">
        <f t="shared" si="79"/>
        <v>0</v>
      </c>
      <c r="AA63" s="103">
        <f t="shared" ref="AA63:AF63" si="80">SUM(AA51:AA62)</f>
        <v>0</v>
      </c>
      <c r="AB63" s="104">
        <f t="shared" si="80"/>
        <v>0</v>
      </c>
      <c r="AC63" s="104">
        <f t="shared" si="80"/>
        <v>0</v>
      </c>
      <c r="AD63" s="104">
        <f t="shared" si="80"/>
        <v>0</v>
      </c>
      <c r="AE63" s="104">
        <f t="shared" si="80"/>
        <v>0</v>
      </c>
      <c r="AF63" s="104">
        <f t="shared" si="80"/>
        <v>0</v>
      </c>
      <c r="AG63" s="105">
        <f t="shared" si="79"/>
        <v>0</v>
      </c>
      <c r="AH63" s="105">
        <f t="shared" si="79"/>
        <v>0</v>
      </c>
      <c r="AI63" s="105">
        <f t="shared" si="79"/>
        <v>0</v>
      </c>
      <c r="AJ63" s="105">
        <f t="shared" si="79"/>
        <v>0</v>
      </c>
      <c r="AK63" s="105">
        <f t="shared" si="79"/>
        <v>0</v>
      </c>
      <c r="AL63" s="105">
        <f t="shared" si="79"/>
        <v>0</v>
      </c>
      <c r="AM63" s="105">
        <f t="shared" si="79"/>
        <v>0</v>
      </c>
      <c r="AN63" s="105">
        <f t="shared" si="79"/>
        <v>0</v>
      </c>
      <c r="AO63" s="105">
        <f t="shared" si="79"/>
        <v>0</v>
      </c>
      <c r="AP63" s="105">
        <f t="shared" si="79"/>
        <v>0</v>
      </c>
      <c r="AQ63" s="105">
        <f t="shared" si="79"/>
        <v>0</v>
      </c>
      <c r="AR63" s="105">
        <f t="shared" si="79"/>
        <v>0</v>
      </c>
      <c r="AS63" s="104">
        <f t="shared" si="79"/>
        <v>0</v>
      </c>
      <c r="AT63" s="104">
        <f t="shared" si="79"/>
        <v>0</v>
      </c>
      <c r="AU63" s="104">
        <f t="shared" si="79"/>
        <v>0</v>
      </c>
      <c r="AV63" s="104">
        <f t="shared" si="79"/>
        <v>0</v>
      </c>
      <c r="AW63" s="104">
        <f t="shared" si="79"/>
        <v>0</v>
      </c>
      <c r="AX63" s="104">
        <f t="shared" si="79"/>
        <v>0</v>
      </c>
      <c r="AY63" s="15"/>
      <c r="AZ63" s="161">
        <f t="shared" si="40"/>
        <v>0</v>
      </c>
      <c r="BA63" s="161">
        <f t="shared" si="41"/>
        <v>0</v>
      </c>
      <c r="BB63" s="161">
        <f t="shared" si="42"/>
        <v>0</v>
      </c>
      <c r="BC63" s="161">
        <f t="shared" si="43"/>
        <v>0</v>
      </c>
      <c r="BD63" s="161">
        <f t="shared" si="44"/>
        <v>0</v>
      </c>
      <c r="BE63" s="161">
        <f t="shared" si="45"/>
        <v>0</v>
      </c>
      <c r="BF63" s="15"/>
      <c r="BG63" s="15"/>
      <c r="BH63" s="15"/>
      <c r="BI63" s="15"/>
      <c r="BJ63" s="15"/>
      <c r="BK63" s="15"/>
    </row>
    <row r="64" spans="1:63" ht="15.75" customHeight="1" x14ac:dyDescent="0.25">
      <c r="A64" s="33" t="s">
        <v>165</v>
      </c>
      <c r="B64" s="482"/>
      <c r="C64" s="110"/>
      <c r="D64" s="110"/>
      <c r="E64" s="110"/>
      <c r="F64" s="111"/>
      <c r="G64" s="36"/>
      <c r="H64" s="36"/>
      <c r="I64" s="36"/>
      <c r="J64" s="36"/>
      <c r="K64" s="36"/>
      <c r="L64" s="36"/>
      <c r="M64" s="37"/>
      <c r="N64" s="613" t="s">
        <v>249</v>
      </c>
      <c r="O64" s="613"/>
      <c r="P64" s="613"/>
      <c r="Q64" s="613"/>
      <c r="R64" s="613"/>
      <c r="S64" s="613"/>
      <c r="T64" s="613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5"/>
      <c r="AT64" s="35"/>
      <c r="AU64" s="35"/>
      <c r="AV64" s="35"/>
      <c r="AW64" s="35"/>
      <c r="AX64" s="35"/>
      <c r="AY64" s="15"/>
      <c r="AZ64" s="161">
        <f t="shared" si="40"/>
        <v>0</v>
      </c>
      <c r="BA64" s="161">
        <f t="shared" si="41"/>
        <v>0</v>
      </c>
      <c r="BB64" s="161">
        <f t="shared" si="42"/>
        <v>0</v>
      </c>
      <c r="BC64" s="161">
        <f t="shared" si="43"/>
        <v>0</v>
      </c>
      <c r="BD64" s="161">
        <f t="shared" si="44"/>
        <v>0</v>
      </c>
      <c r="BE64" s="161">
        <f t="shared" si="45"/>
        <v>0</v>
      </c>
      <c r="BF64" s="15"/>
      <c r="BG64" s="15"/>
      <c r="BH64" s="15"/>
      <c r="BI64" s="15"/>
      <c r="BJ64" s="15"/>
      <c r="BK64" s="15"/>
    </row>
    <row r="65" spans="1:63" ht="16.5" customHeight="1" x14ac:dyDescent="0.25">
      <c r="A65" s="369" t="s">
        <v>396</v>
      </c>
      <c r="B65" s="480"/>
      <c r="C65" s="360"/>
      <c r="D65" s="11"/>
      <c r="E65" s="360"/>
      <c r="F65" s="93">
        <f>SUM(B65:E65)</f>
        <v>0</v>
      </c>
      <c r="G65" s="94"/>
      <c r="H65" s="94"/>
      <c r="I65" s="94"/>
      <c r="J65" s="94"/>
      <c r="K65" s="94"/>
      <c r="L65" s="94"/>
      <c r="M65" s="94"/>
      <c r="N65" s="364"/>
      <c r="O65" s="303"/>
      <c r="P65" s="303"/>
      <c r="Q65" s="303"/>
      <c r="R65" s="304"/>
      <c r="S65" s="304"/>
      <c r="T65" s="304"/>
      <c r="U65" s="31">
        <f t="shared" ref="U65:Z68" si="81">IF(O65=0,$B65*H65/1000,$B65*O65/1000)</f>
        <v>0</v>
      </c>
      <c r="V65" s="31">
        <f t="shared" si="81"/>
        <v>0</v>
      </c>
      <c r="W65" s="31">
        <f t="shared" si="81"/>
        <v>0</v>
      </c>
      <c r="X65" s="31">
        <f t="shared" si="81"/>
        <v>0</v>
      </c>
      <c r="Y65" s="31">
        <f t="shared" si="81"/>
        <v>0</v>
      </c>
      <c r="Z65" s="31">
        <f t="shared" si="81"/>
        <v>0</v>
      </c>
      <c r="AA65" s="31">
        <f t="shared" ref="AA65:AF68" si="82">IF(O65=0,$D65*H65/1000,$D65*O65/1000)</f>
        <v>0</v>
      </c>
      <c r="AB65" s="31">
        <f t="shared" si="82"/>
        <v>0</v>
      </c>
      <c r="AC65" s="31">
        <f t="shared" si="82"/>
        <v>0</v>
      </c>
      <c r="AD65" s="31">
        <f t="shared" si="82"/>
        <v>0</v>
      </c>
      <c r="AE65" s="31">
        <f t="shared" si="82"/>
        <v>0</v>
      </c>
      <c r="AF65" s="31">
        <f t="shared" si="82"/>
        <v>0</v>
      </c>
      <c r="AG65" s="31">
        <f t="shared" ref="AG65:AL68" si="83">IF(O65=0,$C65*H65/1000,$C65*O65/1000)</f>
        <v>0</v>
      </c>
      <c r="AH65" s="31">
        <f t="shared" si="83"/>
        <v>0</v>
      </c>
      <c r="AI65" s="31">
        <f t="shared" si="83"/>
        <v>0</v>
      </c>
      <c r="AJ65" s="31">
        <f t="shared" si="83"/>
        <v>0</v>
      </c>
      <c r="AK65" s="31">
        <f t="shared" si="83"/>
        <v>0</v>
      </c>
      <c r="AL65" s="31">
        <f t="shared" si="83"/>
        <v>0</v>
      </c>
      <c r="AM65" s="31">
        <f t="shared" ref="AM65:AR68" si="84">IF(O65=0,$E65*H65/1000,$E65*O65/1000)</f>
        <v>0</v>
      </c>
      <c r="AN65" s="31">
        <f t="shared" si="84"/>
        <v>0</v>
      </c>
      <c r="AO65" s="31">
        <f t="shared" si="84"/>
        <v>0</v>
      </c>
      <c r="AP65" s="31">
        <f t="shared" si="84"/>
        <v>0</v>
      </c>
      <c r="AQ65" s="31">
        <f t="shared" si="84"/>
        <v>0</v>
      </c>
      <c r="AR65" s="31">
        <f t="shared" si="84"/>
        <v>0</v>
      </c>
      <c r="AS65" s="31">
        <f t="shared" ref="AS65:AX68" si="85">IF(O65=0,$F65*H65/1000,$F65*O65/1000)</f>
        <v>0</v>
      </c>
      <c r="AT65" s="31">
        <f t="shared" si="85"/>
        <v>0</v>
      </c>
      <c r="AU65" s="31">
        <f t="shared" si="85"/>
        <v>0</v>
      </c>
      <c r="AV65" s="31">
        <f t="shared" si="85"/>
        <v>0</v>
      </c>
      <c r="AW65" s="31">
        <f t="shared" si="85"/>
        <v>0</v>
      </c>
      <c r="AX65" s="31">
        <f t="shared" si="85"/>
        <v>0</v>
      </c>
      <c r="AY65" s="15"/>
      <c r="AZ65" s="161">
        <f t="shared" si="40"/>
        <v>0</v>
      </c>
      <c r="BA65" s="161">
        <f t="shared" si="41"/>
        <v>0</v>
      </c>
      <c r="BB65" s="161">
        <f t="shared" si="42"/>
        <v>0</v>
      </c>
      <c r="BC65" s="161">
        <f t="shared" si="43"/>
        <v>0</v>
      </c>
      <c r="BD65" s="161">
        <f t="shared" si="44"/>
        <v>0</v>
      </c>
      <c r="BE65" s="161">
        <f t="shared" si="45"/>
        <v>0</v>
      </c>
      <c r="BF65" s="15"/>
      <c r="BG65" s="15"/>
      <c r="BH65" s="15"/>
      <c r="BI65" s="15"/>
      <c r="BJ65" s="15"/>
      <c r="BK65" s="15"/>
    </row>
    <row r="66" spans="1:63" ht="16.5" customHeight="1" x14ac:dyDescent="0.25">
      <c r="A66" s="9"/>
      <c r="B66" s="480"/>
      <c r="C66" s="360"/>
      <c r="D66" s="11"/>
      <c r="E66" s="360"/>
      <c r="F66" s="93">
        <f>SUM(B66:E66)</f>
        <v>0</v>
      </c>
      <c r="G66" s="94"/>
      <c r="H66" s="94"/>
      <c r="I66" s="94"/>
      <c r="J66" s="94"/>
      <c r="K66" s="94"/>
      <c r="L66" s="94"/>
      <c r="M66" s="94"/>
      <c r="N66" s="364"/>
      <c r="O66" s="304"/>
      <c r="P66" s="304"/>
      <c r="Q66" s="304"/>
      <c r="R66" s="304"/>
      <c r="S66" s="304"/>
      <c r="T66" s="304"/>
      <c r="U66" s="31">
        <f t="shared" si="81"/>
        <v>0</v>
      </c>
      <c r="V66" s="31">
        <f t="shared" si="81"/>
        <v>0</v>
      </c>
      <c r="W66" s="31">
        <f t="shared" si="81"/>
        <v>0</v>
      </c>
      <c r="X66" s="31">
        <f t="shared" si="81"/>
        <v>0</v>
      </c>
      <c r="Y66" s="31">
        <f t="shared" si="81"/>
        <v>0</v>
      </c>
      <c r="Z66" s="31">
        <f t="shared" si="81"/>
        <v>0</v>
      </c>
      <c r="AA66" s="31">
        <f t="shared" si="82"/>
        <v>0</v>
      </c>
      <c r="AB66" s="31">
        <f t="shared" si="82"/>
        <v>0</v>
      </c>
      <c r="AC66" s="31">
        <f t="shared" si="82"/>
        <v>0</v>
      </c>
      <c r="AD66" s="31">
        <f t="shared" si="82"/>
        <v>0</v>
      </c>
      <c r="AE66" s="31">
        <f t="shared" si="82"/>
        <v>0</v>
      </c>
      <c r="AF66" s="31">
        <f t="shared" si="82"/>
        <v>0</v>
      </c>
      <c r="AG66" s="31">
        <f t="shared" si="83"/>
        <v>0</v>
      </c>
      <c r="AH66" s="31">
        <f t="shared" si="83"/>
        <v>0</v>
      </c>
      <c r="AI66" s="31">
        <f t="shared" si="83"/>
        <v>0</v>
      </c>
      <c r="AJ66" s="31">
        <f t="shared" si="83"/>
        <v>0</v>
      </c>
      <c r="AK66" s="31">
        <f t="shared" si="83"/>
        <v>0</v>
      </c>
      <c r="AL66" s="31">
        <f t="shared" si="83"/>
        <v>0</v>
      </c>
      <c r="AM66" s="31">
        <f t="shared" si="84"/>
        <v>0</v>
      </c>
      <c r="AN66" s="31">
        <f t="shared" si="84"/>
        <v>0</v>
      </c>
      <c r="AO66" s="31">
        <f t="shared" si="84"/>
        <v>0</v>
      </c>
      <c r="AP66" s="31">
        <f t="shared" si="84"/>
        <v>0</v>
      </c>
      <c r="AQ66" s="31">
        <f t="shared" si="84"/>
        <v>0</v>
      </c>
      <c r="AR66" s="31">
        <f t="shared" si="84"/>
        <v>0</v>
      </c>
      <c r="AS66" s="31">
        <f t="shared" si="85"/>
        <v>0</v>
      </c>
      <c r="AT66" s="31">
        <f t="shared" si="85"/>
        <v>0</v>
      </c>
      <c r="AU66" s="31">
        <f t="shared" si="85"/>
        <v>0</v>
      </c>
      <c r="AV66" s="31">
        <f t="shared" si="85"/>
        <v>0</v>
      </c>
      <c r="AW66" s="31">
        <f t="shared" si="85"/>
        <v>0</v>
      </c>
      <c r="AX66" s="31">
        <f t="shared" si="85"/>
        <v>0</v>
      </c>
      <c r="AY66" s="15"/>
      <c r="AZ66" s="161">
        <f t="shared" si="40"/>
        <v>0</v>
      </c>
      <c r="BA66" s="161">
        <f t="shared" si="41"/>
        <v>0</v>
      </c>
      <c r="BB66" s="161">
        <f t="shared" si="42"/>
        <v>0</v>
      </c>
      <c r="BC66" s="161">
        <f t="shared" si="43"/>
        <v>0</v>
      </c>
      <c r="BD66" s="161">
        <f t="shared" si="44"/>
        <v>0</v>
      </c>
      <c r="BE66" s="161">
        <f t="shared" si="45"/>
        <v>0</v>
      </c>
      <c r="BF66" s="15"/>
      <c r="BG66" s="15"/>
      <c r="BH66" s="15"/>
      <c r="BI66" s="15"/>
      <c r="BJ66" s="15"/>
      <c r="BK66" s="15"/>
    </row>
    <row r="67" spans="1:63" ht="16.5" customHeight="1" x14ac:dyDescent="0.25">
      <c r="A67" s="9"/>
      <c r="B67" s="480"/>
      <c r="C67" s="360"/>
      <c r="D67" s="11"/>
      <c r="E67" s="360"/>
      <c r="F67" s="93">
        <f>SUM(B67:E67)</f>
        <v>0</v>
      </c>
      <c r="G67" s="94"/>
      <c r="H67" s="94"/>
      <c r="I67" s="94"/>
      <c r="J67" s="94"/>
      <c r="K67" s="94"/>
      <c r="L67" s="94"/>
      <c r="M67" s="94"/>
      <c r="N67" s="364"/>
      <c r="O67" s="304"/>
      <c r="P67" s="304"/>
      <c r="Q67" s="304"/>
      <c r="R67" s="304"/>
      <c r="S67" s="304"/>
      <c r="T67" s="304"/>
      <c r="U67" s="31">
        <f t="shared" si="81"/>
        <v>0</v>
      </c>
      <c r="V67" s="31">
        <f t="shared" si="81"/>
        <v>0</v>
      </c>
      <c r="W67" s="31">
        <f t="shared" si="81"/>
        <v>0</v>
      </c>
      <c r="X67" s="31">
        <f t="shared" si="81"/>
        <v>0</v>
      </c>
      <c r="Y67" s="31">
        <f t="shared" si="81"/>
        <v>0</v>
      </c>
      <c r="Z67" s="31">
        <f t="shared" si="81"/>
        <v>0</v>
      </c>
      <c r="AA67" s="31">
        <f t="shared" si="82"/>
        <v>0</v>
      </c>
      <c r="AB67" s="31">
        <f t="shared" si="82"/>
        <v>0</v>
      </c>
      <c r="AC67" s="31">
        <f t="shared" si="82"/>
        <v>0</v>
      </c>
      <c r="AD67" s="31">
        <f t="shared" si="82"/>
        <v>0</v>
      </c>
      <c r="AE67" s="31">
        <f t="shared" si="82"/>
        <v>0</v>
      </c>
      <c r="AF67" s="31">
        <f t="shared" si="82"/>
        <v>0</v>
      </c>
      <c r="AG67" s="31">
        <f t="shared" si="83"/>
        <v>0</v>
      </c>
      <c r="AH67" s="31">
        <f t="shared" si="83"/>
        <v>0</v>
      </c>
      <c r="AI67" s="31">
        <f t="shared" si="83"/>
        <v>0</v>
      </c>
      <c r="AJ67" s="31">
        <f t="shared" si="83"/>
        <v>0</v>
      </c>
      <c r="AK67" s="31">
        <f t="shared" si="83"/>
        <v>0</v>
      </c>
      <c r="AL67" s="31">
        <f t="shared" si="83"/>
        <v>0</v>
      </c>
      <c r="AM67" s="31">
        <f t="shared" si="84"/>
        <v>0</v>
      </c>
      <c r="AN67" s="31">
        <f t="shared" si="84"/>
        <v>0</v>
      </c>
      <c r="AO67" s="31">
        <f t="shared" si="84"/>
        <v>0</v>
      </c>
      <c r="AP67" s="31">
        <f t="shared" si="84"/>
        <v>0</v>
      </c>
      <c r="AQ67" s="31">
        <f t="shared" si="84"/>
        <v>0</v>
      </c>
      <c r="AR67" s="31">
        <f t="shared" si="84"/>
        <v>0</v>
      </c>
      <c r="AS67" s="31">
        <f t="shared" si="85"/>
        <v>0</v>
      </c>
      <c r="AT67" s="31">
        <f t="shared" si="85"/>
        <v>0</v>
      </c>
      <c r="AU67" s="31">
        <f t="shared" si="85"/>
        <v>0</v>
      </c>
      <c r="AV67" s="31">
        <f t="shared" si="85"/>
        <v>0</v>
      </c>
      <c r="AW67" s="31">
        <f t="shared" si="85"/>
        <v>0</v>
      </c>
      <c r="AX67" s="31">
        <f t="shared" si="85"/>
        <v>0</v>
      </c>
      <c r="AY67" s="15"/>
      <c r="AZ67" s="161">
        <f t="shared" si="40"/>
        <v>0</v>
      </c>
      <c r="BA67" s="161">
        <f t="shared" si="41"/>
        <v>0</v>
      </c>
      <c r="BB67" s="161">
        <f t="shared" si="42"/>
        <v>0</v>
      </c>
      <c r="BC67" s="161">
        <f t="shared" si="43"/>
        <v>0</v>
      </c>
      <c r="BD67" s="161">
        <f t="shared" si="44"/>
        <v>0</v>
      </c>
      <c r="BE67" s="161">
        <f t="shared" si="45"/>
        <v>0</v>
      </c>
      <c r="BF67" s="15"/>
      <c r="BG67" s="15"/>
      <c r="BH67" s="15"/>
      <c r="BI67" s="15"/>
      <c r="BJ67" s="15"/>
      <c r="BK67" s="15"/>
    </row>
    <row r="68" spans="1:63" ht="16.5" customHeight="1" x14ac:dyDescent="0.25">
      <c r="A68" s="9"/>
      <c r="B68" s="480"/>
      <c r="C68" s="360"/>
      <c r="D68" s="11"/>
      <c r="E68" s="360"/>
      <c r="F68" s="93">
        <f>SUM(B68:E68)</f>
        <v>0</v>
      </c>
      <c r="G68" s="94"/>
      <c r="H68" s="94"/>
      <c r="I68" s="94"/>
      <c r="J68" s="94"/>
      <c r="K68" s="94"/>
      <c r="L68" s="94"/>
      <c r="M68" s="94"/>
      <c r="N68" s="364"/>
      <c r="O68" s="304"/>
      <c r="P68" s="304"/>
      <c r="Q68" s="304"/>
      <c r="R68" s="304"/>
      <c r="S68" s="304"/>
      <c r="T68" s="304"/>
      <c r="U68" s="31">
        <f t="shared" si="81"/>
        <v>0</v>
      </c>
      <c r="V68" s="31">
        <f t="shared" si="81"/>
        <v>0</v>
      </c>
      <c r="W68" s="31">
        <f t="shared" si="81"/>
        <v>0</v>
      </c>
      <c r="X68" s="31">
        <f t="shared" si="81"/>
        <v>0</v>
      </c>
      <c r="Y68" s="31">
        <f t="shared" si="81"/>
        <v>0</v>
      </c>
      <c r="Z68" s="31">
        <f t="shared" si="81"/>
        <v>0</v>
      </c>
      <c r="AA68" s="31">
        <f t="shared" si="82"/>
        <v>0</v>
      </c>
      <c r="AB68" s="31">
        <f t="shared" si="82"/>
        <v>0</v>
      </c>
      <c r="AC68" s="31">
        <f t="shared" si="82"/>
        <v>0</v>
      </c>
      <c r="AD68" s="31">
        <f t="shared" si="82"/>
        <v>0</v>
      </c>
      <c r="AE68" s="31">
        <f t="shared" si="82"/>
        <v>0</v>
      </c>
      <c r="AF68" s="31">
        <f t="shared" si="82"/>
        <v>0</v>
      </c>
      <c r="AG68" s="31">
        <f t="shared" si="83"/>
        <v>0</v>
      </c>
      <c r="AH68" s="31">
        <f t="shared" si="83"/>
        <v>0</v>
      </c>
      <c r="AI68" s="31">
        <f t="shared" si="83"/>
        <v>0</v>
      </c>
      <c r="AJ68" s="31">
        <f t="shared" si="83"/>
        <v>0</v>
      </c>
      <c r="AK68" s="31">
        <f t="shared" si="83"/>
        <v>0</v>
      </c>
      <c r="AL68" s="31">
        <f t="shared" si="83"/>
        <v>0</v>
      </c>
      <c r="AM68" s="31">
        <f t="shared" si="84"/>
        <v>0</v>
      </c>
      <c r="AN68" s="31">
        <f t="shared" si="84"/>
        <v>0</v>
      </c>
      <c r="AO68" s="31">
        <f t="shared" si="84"/>
        <v>0</v>
      </c>
      <c r="AP68" s="31">
        <f t="shared" si="84"/>
        <v>0</v>
      </c>
      <c r="AQ68" s="31">
        <f t="shared" si="84"/>
        <v>0</v>
      </c>
      <c r="AR68" s="31">
        <f t="shared" si="84"/>
        <v>0</v>
      </c>
      <c r="AS68" s="31">
        <f t="shared" si="85"/>
        <v>0</v>
      </c>
      <c r="AT68" s="31">
        <f t="shared" si="85"/>
        <v>0</v>
      </c>
      <c r="AU68" s="31">
        <f t="shared" si="85"/>
        <v>0</v>
      </c>
      <c r="AV68" s="31">
        <f t="shared" si="85"/>
        <v>0</v>
      </c>
      <c r="AW68" s="31">
        <f t="shared" si="85"/>
        <v>0</v>
      </c>
      <c r="AX68" s="31">
        <f t="shared" si="85"/>
        <v>0</v>
      </c>
      <c r="AY68" s="15"/>
      <c r="AZ68" s="161">
        <f t="shared" si="40"/>
        <v>0</v>
      </c>
      <c r="BA68" s="161">
        <f t="shared" si="41"/>
        <v>0</v>
      </c>
      <c r="BB68" s="161">
        <f t="shared" si="42"/>
        <v>0</v>
      </c>
      <c r="BC68" s="161">
        <f t="shared" si="43"/>
        <v>0</v>
      </c>
      <c r="BD68" s="161">
        <f t="shared" si="44"/>
        <v>0</v>
      </c>
      <c r="BE68" s="161">
        <f t="shared" si="45"/>
        <v>0</v>
      </c>
      <c r="BF68" s="15"/>
      <c r="BG68" s="15"/>
      <c r="BH68" s="15"/>
      <c r="BI68" s="15"/>
      <c r="BJ68" s="15"/>
      <c r="BK68" s="15"/>
    </row>
    <row r="69" spans="1:63" ht="16.5" customHeight="1" x14ac:dyDescent="0.25">
      <c r="A69" s="40" t="s">
        <v>150</v>
      </c>
      <c r="B69" s="481">
        <f>SUM(B65:B68)</f>
        <v>0</v>
      </c>
      <c r="C69" s="98"/>
      <c r="D69" s="98">
        <f>SUM(D65:D68)</f>
        <v>0</v>
      </c>
      <c r="E69" s="98"/>
      <c r="F69" s="98">
        <f>SUM(F65:F68)</f>
        <v>0</v>
      </c>
      <c r="G69" s="99"/>
      <c r="H69" s="100"/>
      <c r="I69" s="100"/>
      <c r="J69" s="100"/>
      <c r="K69" s="100"/>
      <c r="L69" s="100"/>
      <c r="M69" s="100"/>
      <c r="N69" s="101"/>
      <c r="O69" s="102"/>
      <c r="P69" s="102"/>
      <c r="Q69" s="102"/>
      <c r="R69" s="102"/>
      <c r="S69" s="102"/>
      <c r="T69" s="102"/>
      <c r="U69" s="103">
        <f t="shared" ref="U69:AX69" si="86">SUM(U65:U68)</f>
        <v>0</v>
      </c>
      <c r="V69" s="104">
        <f t="shared" si="86"/>
        <v>0</v>
      </c>
      <c r="W69" s="104">
        <f t="shared" si="86"/>
        <v>0</v>
      </c>
      <c r="X69" s="104">
        <f t="shared" si="86"/>
        <v>0</v>
      </c>
      <c r="Y69" s="104">
        <f t="shared" si="86"/>
        <v>0</v>
      </c>
      <c r="Z69" s="104">
        <f t="shared" si="86"/>
        <v>0</v>
      </c>
      <c r="AA69" s="103">
        <f t="shared" ref="AA69:AF69" si="87">SUM(AA65:AA68)</f>
        <v>0</v>
      </c>
      <c r="AB69" s="104">
        <f t="shared" si="87"/>
        <v>0</v>
      </c>
      <c r="AC69" s="104">
        <f t="shared" si="87"/>
        <v>0</v>
      </c>
      <c r="AD69" s="104">
        <f t="shared" si="87"/>
        <v>0</v>
      </c>
      <c r="AE69" s="104">
        <f t="shared" si="87"/>
        <v>0</v>
      </c>
      <c r="AF69" s="104">
        <f t="shared" si="87"/>
        <v>0</v>
      </c>
      <c r="AG69" s="105">
        <f t="shared" si="86"/>
        <v>0</v>
      </c>
      <c r="AH69" s="105">
        <f t="shared" si="86"/>
        <v>0</v>
      </c>
      <c r="AI69" s="105">
        <f t="shared" si="86"/>
        <v>0</v>
      </c>
      <c r="AJ69" s="105">
        <f t="shared" si="86"/>
        <v>0</v>
      </c>
      <c r="AK69" s="105">
        <f t="shared" si="86"/>
        <v>0</v>
      </c>
      <c r="AL69" s="105">
        <f t="shared" si="86"/>
        <v>0</v>
      </c>
      <c r="AM69" s="105">
        <f t="shared" si="86"/>
        <v>0</v>
      </c>
      <c r="AN69" s="105">
        <f t="shared" si="86"/>
        <v>0</v>
      </c>
      <c r="AO69" s="105">
        <f t="shared" si="86"/>
        <v>0</v>
      </c>
      <c r="AP69" s="105">
        <f t="shared" si="86"/>
        <v>0</v>
      </c>
      <c r="AQ69" s="105">
        <f t="shared" si="86"/>
        <v>0</v>
      </c>
      <c r="AR69" s="105">
        <f t="shared" si="86"/>
        <v>0</v>
      </c>
      <c r="AS69" s="104">
        <f t="shared" si="86"/>
        <v>0</v>
      </c>
      <c r="AT69" s="104">
        <f t="shared" si="86"/>
        <v>0</v>
      </c>
      <c r="AU69" s="104">
        <f t="shared" si="86"/>
        <v>0</v>
      </c>
      <c r="AV69" s="104">
        <f t="shared" si="86"/>
        <v>0</v>
      </c>
      <c r="AW69" s="104">
        <f t="shared" si="86"/>
        <v>0</v>
      </c>
      <c r="AX69" s="104">
        <f t="shared" si="86"/>
        <v>0</v>
      </c>
      <c r="AY69" s="15"/>
      <c r="AZ69" s="161">
        <f t="shared" si="40"/>
        <v>0</v>
      </c>
      <c r="BA69" s="161">
        <f t="shared" si="41"/>
        <v>0</v>
      </c>
      <c r="BB69" s="161">
        <f t="shared" si="42"/>
        <v>0</v>
      </c>
      <c r="BC69" s="161">
        <f t="shared" si="43"/>
        <v>0</v>
      </c>
      <c r="BD69" s="161">
        <f t="shared" si="44"/>
        <v>0</v>
      </c>
      <c r="BE69" s="161">
        <f t="shared" si="45"/>
        <v>0</v>
      </c>
      <c r="BF69" s="15"/>
      <c r="BG69" s="15"/>
      <c r="BH69" s="15"/>
      <c r="BI69" s="15"/>
      <c r="BJ69" s="15"/>
      <c r="BK69" s="15"/>
    </row>
    <row r="70" spans="1:63" ht="16.5" customHeight="1" x14ac:dyDescent="0.25">
      <c r="A70" s="33" t="s">
        <v>203</v>
      </c>
      <c r="B70" s="482"/>
      <c r="C70" s="110"/>
      <c r="D70" s="110"/>
      <c r="E70" s="110"/>
      <c r="F70" s="111"/>
      <c r="G70" s="36"/>
      <c r="H70" s="36"/>
      <c r="I70" s="36"/>
      <c r="J70" s="36"/>
      <c r="K70" s="36"/>
      <c r="L70" s="36"/>
      <c r="M70" s="37"/>
      <c r="N70" s="613" t="s">
        <v>249</v>
      </c>
      <c r="O70" s="613"/>
      <c r="P70" s="613"/>
      <c r="Q70" s="613"/>
      <c r="R70" s="613"/>
      <c r="S70" s="613"/>
      <c r="T70" s="613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5"/>
      <c r="AT70" s="35"/>
      <c r="AU70" s="35"/>
      <c r="AV70" s="35"/>
      <c r="AW70" s="35"/>
      <c r="AX70" s="35"/>
      <c r="AY70" s="15"/>
      <c r="AZ70" s="161">
        <f t="shared" si="40"/>
        <v>0</v>
      </c>
      <c r="BA70" s="161">
        <f t="shared" si="41"/>
        <v>0</v>
      </c>
      <c r="BB70" s="161">
        <f t="shared" si="42"/>
        <v>0</v>
      </c>
      <c r="BC70" s="161">
        <f t="shared" si="43"/>
        <v>0</v>
      </c>
      <c r="BD70" s="161">
        <f t="shared" si="44"/>
        <v>0</v>
      </c>
      <c r="BE70" s="161">
        <f t="shared" si="45"/>
        <v>0</v>
      </c>
      <c r="BF70" s="15"/>
      <c r="BG70" s="15"/>
      <c r="BH70" s="15"/>
      <c r="BI70" s="15"/>
      <c r="BJ70" s="15"/>
      <c r="BK70" s="15"/>
    </row>
    <row r="71" spans="1:63" ht="16.5" customHeight="1" x14ac:dyDescent="0.25">
      <c r="A71" s="9" t="s">
        <v>397</v>
      </c>
      <c r="B71" s="480"/>
      <c r="C71" s="360"/>
      <c r="D71" s="11"/>
      <c r="E71" s="360"/>
      <c r="F71" s="93">
        <f>SUM(B71:E71)</f>
        <v>0</v>
      </c>
      <c r="G71" s="94"/>
      <c r="H71" s="94"/>
      <c r="I71" s="94"/>
      <c r="J71" s="94"/>
      <c r="K71" s="94"/>
      <c r="L71" s="94"/>
      <c r="M71" s="94"/>
      <c r="N71" s="361">
        <v>1</v>
      </c>
      <c r="O71" s="303">
        <v>37</v>
      </c>
      <c r="P71" s="410">
        <v>50</v>
      </c>
      <c r="Q71" s="303">
        <v>7</v>
      </c>
      <c r="R71" s="303"/>
      <c r="S71" s="303"/>
      <c r="T71" s="303"/>
      <c r="U71" s="31">
        <f t="shared" ref="U71:Z73" si="88">IF(O71=0,$B71*H71/1000,$B71*O71/1000)</f>
        <v>0</v>
      </c>
      <c r="V71" s="31">
        <f t="shared" si="88"/>
        <v>0</v>
      </c>
      <c r="W71" s="31">
        <f t="shared" si="88"/>
        <v>0</v>
      </c>
      <c r="X71" s="31">
        <f t="shared" si="88"/>
        <v>0</v>
      </c>
      <c r="Y71" s="31">
        <f t="shared" si="88"/>
        <v>0</v>
      </c>
      <c r="Z71" s="31">
        <f t="shared" si="88"/>
        <v>0</v>
      </c>
      <c r="AA71" s="31">
        <f t="shared" ref="AA71:AF73" si="89">IF(O71=0,$D71*H71/1000,$D71*O71/1000)</f>
        <v>0</v>
      </c>
      <c r="AB71" s="31">
        <f t="shared" si="89"/>
        <v>0</v>
      </c>
      <c r="AC71" s="31">
        <f t="shared" si="89"/>
        <v>0</v>
      </c>
      <c r="AD71" s="31">
        <f t="shared" si="89"/>
        <v>0</v>
      </c>
      <c r="AE71" s="31">
        <f t="shared" si="89"/>
        <v>0</v>
      </c>
      <c r="AF71" s="31">
        <f t="shared" si="89"/>
        <v>0</v>
      </c>
      <c r="AG71" s="31">
        <f t="shared" ref="AG71:AL73" si="90">IF(O71=0,$C71*H71/1000,$C71*O71/1000)</f>
        <v>0</v>
      </c>
      <c r="AH71" s="31">
        <f t="shared" si="90"/>
        <v>0</v>
      </c>
      <c r="AI71" s="31">
        <f t="shared" si="90"/>
        <v>0</v>
      </c>
      <c r="AJ71" s="31">
        <f t="shared" si="90"/>
        <v>0</v>
      </c>
      <c r="AK71" s="31">
        <f t="shared" si="90"/>
        <v>0</v>
      </c>
      <c r="AL71" s="31">
        <f t="shared" si="90"/>
        <v>0</v>
      </c>
      <c r="AM71" s="31">
        <f t="shared" ref="AM71:AR73" si="91">IF(O71=0,$E71*H71/1000,$E71*O71/1000)</f>
        <v>0</v>
      </c>
      <c r="AN71" s="31">
        <f t="shared" si="91"/>
        <v>0</v>
      </c>
      <c r="AO71" s="31">
        <f t="shared" si="91"/>
        <v>0</v>
      </c>
      <c r="AP71" s="31">
        <f t="shared" si="91"/>
        <v>0</v>
      </c>
      <c r="AQ71" s="31">
        <f t="shared" si="91"/>
        <v>0</v>
      </c>
      <c r="AR71" s="31">
        <f t="shared" si="91"/>
        <v>0</v>
      </c>
      <c r="AS71" s="31">
        <f t="shared" ref="AS71:AX73" si="92">IF(O71=0,$F71*H71/1000,$F71*O71/1000)</f>
        <v>0</v>
      </c>
      <c r="AT71" s="31">
        <f t="shared" si="92"/>
        <v>0</v>
      </c>
      <c r="AU71" s="31">
        <f t="shared" si="92"/>
        <v>0</v>
      </c>
      <c r="AV71" s="31">
        <f t="shared" si="92"/>
        <v>0</v>
      </c>
      <c r="AW71" s="31">
        <f t="shared" si="92"/>
        <v>0</v>
      </c>
      <c r="AX71" s="31">
        <f t="shared" si="92"/>
        <v>0</v>
      </c>
      <c r="AY71" s="15"/>
      <c r="AZ71" s="161">
        <f t="shared" si="40"/>
        <v>0</v>
      </c>
      <c r="BA71" s="161">
        <f t="shared" si="41"/>
        <v>0</v>
      </c>
      <c r="BB71" s="161">
        <f t="shared" si="42"/>
        <v>0</v>
      </c>
      <c r="BC71" s="161">
        <f t="shared" si="43"/>
        <v>0</v>
      </c>
      <c r="BD71" s="161">
        <f t="shared" si="44"/>
        <v>0</v>
      </c>
      <c r="BE71" s="161">
        <f t="shared" si="45"/>
        <v>0</v>
      </c>
      <c r="BF71" s="15"/>
      <c r="BG71" s="15"/>
      <c r="BH71" s="15"/>
      <c r="BI71" s="15"/>
      <c r="BJ71" s="15"/>
      <c r="BK71" s="15"/>
    </row>
    <row r="72" spans="1:63" ht="16.5" customHeight="1" x14ac:dyDescent="0.25">
      <c r="A72" s="9"/>
      <c r="B72" s="480"/>
      <c r="C72" s="360"/>
      <c r="D72" s="11"/>
      <c r="E72" s="360"/>
      <c r="F72" s="93">
        <f>SUM(B72:E72)</f>
        <v>0</v>
      </c>
      <c r="G72" s="94"/>
      <c r="H72" s="94"/>
      <c r="I72" s="94"/>
      <c r="J72" s="94"/>
      <c r="K72" s="94"/>
      <c r="L72" s="94"/>
      <c r="M72" s="94"/>
      <c r="N72" s="361">
        <v>1</v>
      </c>
      <c r="O72" s="304"/>
      <c r="P72" s="304"/>
      <c r="Q72" s="304"/>
      <c r="R72" s="304"/>
      <c r="S72" s="304"/>
      <c r="T72" s="304"/>
      <c r="U72" s="31">
        <f t="shared" si="88"/>
        <v>0</v>
      </c>
      <c r="V72" s="31">
        <f t="shared" si="88"/>
        <v>0</v>
      </c>
      <c r="W72" s="31">
        <f t="shared" si="88"/>
        <v>0</v>
      </c>
      <c r="X72" s="31">
        <f t="shared" si="88"/>
        <v>0</v>
      </c>
      <c r="Y72" s="31">
        <f t="shared" si="88"/>
        <v>0</v>
      </c>
      <c r="Z72" s="31">
        <f t="shared" si="88"/>
        <v>0</v>
      </c>
      <c r="AA72" s="31">
        <f t="shared" si="89"/>
        <v>0</v>
      </c>
      <c r="AB72" s="31">
        <f t="shared" si="89"/>
        <v>0</v>
      </c>
      <c r="AC72" s="31">
        <f t="shared" si="89"/>
        <v>0</v>
      </c>
      <c r="AD72" s="31">
        <f t="shared" si="89"/>
        <v>0</v>
      </c>
      <c r="AE72" s="31">
        <f t="shared" si="89"/>
        <v>0</v>
      </c>
      <c r="AF72" s="31">
        <f t="shared" si="89"/>
        <v>0</v>
      </c>
      <c r="AG72" s="31">
        <f t="shared" si="90"/>
        <v>0</v>
      </c>
      <c r="AH72" s="31">
        <f t="shared" si="90"/>
        <v>0</v>
      </c>
      <c r="AI72" s="31">
        <f t="shared" si="90"/>
        <v>0</v>
      </c>
      <c r="AJ72" s="31">
        <f t="shared" si="90"/>
        <v>0</v>
      </c>
      <c r="AK72" s="31">
        <f t="shared" si="90"/>
        <v>0</v>
      </c>
      <c r="AL72" s="31">
        <f t="shared" si="90"/>
        <v>0</v>
      </c>
      <c r="AM72" s="31">
        <f t="shared" si="91"/>
        <v>0</v>
      </c>
      <c r="AN72" s="31">
        <f t="shared" si="91"/>
        <v>0</v>
      </c>
      <c r="AO72" s="31">
        <f t="shared" si="91"/>
        <v>0</v>
      </c>
      <c r="AP72" s="31">
        <f t="shared" si="91"/>
        <v>0</v>
      </c>
      <c r="AQ72" s="31">
        <f t="shared" si="91"/>
        <v>0</v>
      </c>
      <c r="AR72" s="31">
        <f t="shared" si="91"/>
        <v>0</v>
      </c>
      <c r="AS72" s="31">
        <f t="shared" si="92"/>
        <v>0</v>
      </c>
      <c r="AT72" s="31">
        <f t="shared" si="92"/>
        <v>0</v>
      </c>
      <c r="AU72" s="31">
        <f t="shared" si="92"/>
        <v>0</v>
      </c>
      <c r="AV72" s="31">
        <f t="shared" si="92"/>
        <v>0</v>
      </c>
      <c r="AW72" s="31">
        <f t="shared" si="92"/>
        <v>0</v>
      </c>
      <c r="AX72" s="31">
        <f t="shared" si="92"/>
        <v>0</v>
      </c>
      <c r="AY72" s="15"/>
      <c r="AZ72" s="161">
        <f t="shared" si="40"/>
        <v>0</v>
      </c>
      <c r="BA72" s="161">
        <f t="shared" si="41"/>
        <v>0</v>
      </c>
      <c r="BB72" s="161">
        <f t="shared" si="42"/>
        <v>0</v>
      </c>
      <c r="BC72" s="161">
        <f t="shared" si="43"/>
        <v>0</v>
      </c>
      <c r="BD72" s="161">
        <f t="shared" si="44"/>
        <v>0</v>
      </c>
      <c r="BE72" s="161">
        <f t="shared" si="45"/>
        <v>0</v>
      </c>
      <c r="BF72" s="15"/>
      <c r="BG72" s="15"/>
      <c r="BH72" s="15"/>
      <c r="BI72" s="15"/>
      <c r="BJ72" s="15"/>
      <c r="BK72" s="15"/>
    </row>
    <row r="73" spans="1:63" ht="16.5" customHeight="1" x14ac:dyDescent="0.25">
      <c r="A73" s="9"/>
      <c r="B73" s="480"/>
      <c r="C73" s="360"/>
      <c r="D73" s="11"/>
      <c r="E73" s="360"/>
      <c r="F73" s="93">
        <f>SUM(B73:E73)</f>
        <v>0</v>
      </c>
      <c r="G73" s="94"/>
      <c r="H73" s="94"/>
      <c r="I73" s="94"/>
      <c r="J73" s="94"/>
      <c r="K73" s="94"/>
      <c r="L73" s="94"/>
      <c r="M73" s="94"/>
      <c r="N73" s="361">
        <v>1</v>
      </c>
      <c r="O73" s="304"/>
      <c r="P73" s="304"/>
      <c r="Q73" s="304"/>
      <c r="R73" s="304"/>
      <c r="S73" s="304"/>
      <c r="T73" s="304"/>
      <c r="U73" s="31">
        <f t="shared" si="88"/>
        <v>0</v>
      </c>
      <c r="V73" s="31">
        <f t="shared" si="88"/>
        <v>0</v>
      </c>
      <c r="W73" s="31">
        <f t="shared" si="88"/>
        <v>0</v>
      </c>
      <c r="X73" s="31">
        <f t="shared" si="88"/>
        <v>0</v>
      </c>
      <c r="Y73" s="31">
        <f t="shared" si="88"/>
        <v>0</v>
      </c>
      <c r="Z73" s="31">
        <f t="shared" si="88"/>
        <v>0</v>
      </c>
      <c r="AA73" s="31">
        <f t="shared" si="89"/>
        <v>0</v>
      </c>
      <c r="AB73" s="31">
        <f t="shared" si="89"/>
        <v>0</v>
      </c>
      <c r="AC73" s="31">
        <f t="shared" si="89"/>
        <v>0</v>
      </c>
      <c r="AD73" s="31">
        <f t="shared" si="89"/>
        <v>0</v>
      </c>
      <c r="AE73" s="31">
        <f t="shared" si="89"/>
        <v>0</v>
      </c>
      <c r="AF73" s="31">
        <f t="shared" si="89"/>
        <v>0</v>
      </c>
      <c r="AG73" s="31">
        <f t="shared" si="90"/>
        <v>0</v>
      </c>
      <c r="AH73" s="31">
        <f t="shared" si="90"/>
        <v>0</v>
      </c>
      <c r="AI73" s="31">
        <f t="shared" si="90"/>
        <v>0</v>
      </c>
      <c r="AJ73" s="31">
        <f t="shared" si="90"/>
        <v>0</v>
      </c>
      <c r="AK73" s="31">
        <f t="shared" si="90"/>
        <v>0</v>
      </c>
      <c r="AL73" s="31">
        <f t="shared" si="90"/>
        <v>0</v>
      </c>
      <c r="AM73" s="31">
        <f t="shared" si="91"/>
        <v>0</v>
      </c>
      <c r="AN73" s="31">
        <f t="shared" si="91"/>
        <v>0</v>
      </c>
      <c r="AO73" s="31">
        <f t="shared" si="91"/>
        <v>0</v>
      </c>
      <c r="AP73" s="31">
        <f t="shared" si="91"/>
        <v>0</v>
      </c>
      <c r="AQ73" s="31">
        <f t="shared" si="91"/>
        <v>0</v>
      </c>
      <c r="AR73" s="31">
        <f t="shared" si="91"/>
        <v>0</v>
      </c>
      <c r="AS73" s="31">
        <f t="shared" si="92"/>
        <v>0</v>
      </c>
      <c r="AT73" s="31">
        <f t="shared" si="92"/>
        <v>0</v>
      </c>
      <c r="AU73" s="31">
        <f t="shared" si="92"/>
        <v>0</v>
      </c>
      <c r="AV73" s="31">
        <f t="shared" si="92"/>
        <v>0</v>
      </c>
      <c r="AW73" s="31">
        <f t="shared" si="92"/>
        <v>0</v>
      </c>
      <c r="AX73" s="31">
        <f t="shared" si="92"/>
        <v>0</v>
      </c>
      <c r="AY73" s="15"/>
      <c r="AZ73" s="161">
        <f t="shared" si="40"/>
        <v>0</v>
      </c>
      <c r="BA73" s="161">
        <f t="shared" si="41"/>
        <v>0</v>
      </c>
      <c r="BB73" s="161">
        <f t="shared" si="42"/>
        <v>0</v>
      </c>
      <c r="BC73" s="161">
        <f t="shared" si="43"/>
        <v>0</v>
      </c>
      <c r="BD73" s="161">
        <f t="shared" si="44"/>
        <v>0</v>
      </c>
      <c r="BE73" s="161">
        <f t="shared" si="45"/>
        <v>0</v>
      </c>
      <c r="BF73" s="15"/>
      <c r="BG73" s="15"/>
      <c r="BH73" s="15"/>
      <c r="BI73" s="15"/>
      <c r="BJ73" s="15"/>
      <c r="BK73" s="15"/>
    </row>
    <row r="74" spans="1:63" ht="16.5" customHeight="1" x14ac:dyDescent="0.25">
      <c r="A74" s="40" t="s">
        <v>149</v>
      </c>
      <c r="B74" s="483">
        <f>SUM(B71:B73)</f>
        <v>0</v>
      </c>
      <c r="C74" s="112"/>
      <c r="D74" s="112">
        <f>SUM(D71:D73)</f>
        <v>0</v>
      </c>
      <c r="E74" s="112"/>
      <c r="F74" s="112">
        <f>SUM(F71:F73)</f>
        <v>0</v>
      </c>
      <c r="G74" s="113"/>
      <c r="H74" s="114"/>
      <c r="I74" s="114"/>
      <c r="J74" s="114"/>
      <c r="K74" s="115"/>
      <c r="L74" s="115"/>
      <c r="M74" s="115"/>
      <c r="N74" s="113"/>
      <c r="O74" s="114"/>
      <c r="P74" s="114"/>
      <c r="Q74" s="114"/>
      <c r="R74" s="115"/>
      <c r="S74" s="115"/>
      <c r="T74" s="115"/>
      <c r="U74" s="116">
        <f t="shared" ref="U74:AX74" si="93">SUM(U71:U73)</f>
        <v>0</v>
      </c>
      <c r="V74" s="117">
        <f t="shared" si="93"/>
        <v>0</v>
      </c>
      <c r="W74" s="117">
        <f t="shared" si="93"/>
        <v>0</v>
      </c>
      <c r="X74" s="117">
        <f t="shared" si="93"/>
        <v>0</v>
      </c>
      <c r="Y74" s="117">
        <f t="shared" si="93"/>
        <v>0</v>
      </c>
      <c r="Z74" s="117">
        <f t="shared" si="93"/>
        <v>0</v>
      </c>
      <c r="AA74" s="116">
        <f t="shared" ref="AA74:AF74" si="94">SUM(AA71:AA73)</f>
        <v>0</v>
      </c>
      <c r="AB74" s="117">
        <f t="shared" si="94"/>
        <v>0</v>
      </c>
      <c r="AC74" s="117">
        <f t="shared" si="94"/>
        <v>0</v>
      </c>
      <c r="AD74" s="117">
        <f t="shared" si="94"/>
        <v>0</v>
      </c>
      <c r="AE74" s="117">
        <f t="shared" si="94"/>
        <v>0</v>
      </c>
      <c r="AF74" s="117">
        <f t="shared" si="94"/>
        <v>0</v>
      </c>
      <c r="AG74" s="118">
        <f t="shared" si="93"/>
        <v>0</v>
      </c>
      <c r="AH74" s="118">
        <f t="shared" si="93"/>
        <v>0</v>
      </c>
      <c r="AI74" s="118">
        <f t="shared" si="93"/>
        <v>0</v>
      </c>
      <c r="AJ74" s="118">
        <f t="shared" si="93"/>
        <v>0</v>
      </c>
      <c r="AK74" s="118">
        <f t="shared" si="93"/>
        <v>0</v>
      </c>
      <c r="AL74" s="118">
        <f t="shared" si="93"/>
        <v>0</v>
      </c>
      <c r="AM74" s="118">
        <f t="shared" si="93"/>
        <v>0</v>
      </c>
      <c r="AN74" s="118">
        <f t="shared" si="93"/>
        <v>0</v>
      </c>
      <c r="AO74" s="118">
        <f t="shared" si="93"/>
        <v>0</v>
      </c>
      <c r="AP74" s="118">
        <f t="shared" si="93"/>
        <v>0</v>
      </c>
      <c r="AQ74" s="118">
        <f t="shared" si="93"/>
        <v>0</v>
      </c>
      <c r="AR74" s="118">
        <f t="shared" si="93"/>
        <v>0</v>
      </c>
      <c r="AS74" s="117">
        <f t="shared" si="93"/>
        <v>0</v>
      </c>
      <c r="AT74" s="117">
        <f t="shared" si="93"/>
        <v>0</v>
      </c>
      <c r="AU74" s="117">
        <f t="shared" si="93"/>
        <v>0</v>
      </c>
      <c r="AV74" s="117">
        <f t="shared" si="93"/>
        <v>0</v>
      </c>
      <c r="AW74" s="117">
        <f t="shared" si="93"/>
        <v>0</v>
      </c>
      <c r="AX74" s="117">
        <f t="shared" si="93"/>
        <v>0</v>
      </c>
      <c r="AY74" s="15"/>
      <c r="AZ74" s="161">
        <f t="shared" si="40"/>
        <v>0</v>
      </c>
      <c r="BA74" s="161">
        <f t="shared" si="41"/>
        <v>0</v>
      </c>
      <c r="BB74" s="161">
        <f t="shared" si="42"/>
        <v>0</v>
      </c>
      <c r="BC74" s="161">
        <f t="shared" si="43"/>
        <v>0</v>
      </c>
      <c r="BD74" s="161">
        <f t="shared" si="44"/>
        <v>0</v>
      </c>
      <c r="BE74" s="161">
        <f t="shared" si="45"/>
        <v>0</v>
      </c>
      <c r="BF74" s="15"/>
      <c r="BG74" s="15"/>
      <c r="BH74" s="15"/>
      <c r="BI74" s="15"/>
      <c r="BJ74" s="15"/>
      <c r="BK74" s="15"/>
    </row>
    <row r="75" spans="1:63" s="7" customFormat="1" ht="15.75" hidden="1" x14ac:dyDescent="0.25">
      <c r="A75" s="119" t="s">
        <v>146</v>
      </c>
      <c r="B75" s="484">
        <f>B42+B49+B63+B69+B74</f>
        <v>0</v>
      </c>
      <c r="C75" s="120"/>
      <c r="D75" s="120">
        <f>D42+D49+D63+D69+D74</f>
        <v>0</v>
      </c>
      <c r="E75" s="120"/>
      <c r="F75" s="120">
        <f>F42+F49+F63+F69+F74</f>
        <v>0</v>
      </c>
      <c r="G75" s="121"/>
      <c r="H75" s="122"/>
      <c r="I75" s="122"/>
      <c r="J75" s="122"/>
      <c r="K75" s="122"/>
      <c r="L75" s="122"/>
      <c r="M75" s="123"/>
      <c r="N75" s="121"/>
      <c r="O75" s="122"/>
      <c r="P75" s="122"/>
      <c r="Q75" s="122"/>
      <c r="R75" s="122"/>
      <c r="S75" s="122"/>
      <c r="T75" s="122"/>
      <c r="U75" s="347">
        <f t="shared" ref="U75:AX75" si="95">U42+U49+U63+U69+U74</f>
        <v>0</v>
      </c>
      <c r="V75" s="347">
        <f t="shared" si="95"/>
        <v>0</v>
      </c>
      <c r="W75" s="347">
        <f t="shared" si="95"/>
        <v>0</v>
      </c>
      <c r="X75" s="347">
        <f t="shared" si="95"/>
        <v>0</v>
      </c>
      <c r="Y75" s="347">
        <f t="shared" si="95"/>
        <v>0</v>
      </c>
      <c r="Z75" s="347">
        <f t="shared" si="95"/>
        <v>0</v>
      </c>
      <c r="AA75" s="347">
        <f t="shared" ref="AA75:AF75" si="96">AA42+AA49+AA63+AA69+AA74</f>
        <v>0</v>
      </c>
      <c r="AB75" s="347">
        <f t="shared" si="96"/>
        <v>0</v>
      </c>
      <c r="AC75" s="347">
        <f t="shared" si="96"/>
        <v>0</v>
      </c>
      <c r="AD75" s="347">
        <f t="shared" si="96"/>
        <v>0</v>
      </c>
      <c r="AE75" s="347">
        <f t="shared" si="96"/>
        <v>0</v>
      </c>
      <c r="AF75" s="347">
        <f t="shared" si="96"/>
        <v>0</v>
      </c>
      <c r="AG75" s="347">
        <f t="shared" si="95"/>
        <v>0</v>
      </c>
      <c r="AH75" s="347">
        <f t="shared" si="95"/>
        <v>0</v>
      </c>
      <c r="AI75" s="347">
        <f t="shared" si="95"/>
        <v>0</v>
      </c>
      <c r="AJ75" s="347">
        <f t="shared" si="95"/>
        <v>0</v>
      </c>
      <c r="AK75" s="347">
        <f t="shared" si="95"/>
        <v>0</v>
      </c>
      <c r="AL75" s="347">
        <f t="shared" si="95"/>
        <v>0</v>
      </c>
      <c r="AM75" s="347">
        <f t="shared" si="95"/>
        <v>0</v>
      </c>
      <c r="AN75" s="347">
        <f t="shared" si="95"/>
        <v>0</v>
      </c>
      <c r="AO75" s="347">
        <f t="shared" si="95"/>
        <v>0</v>
      </c>
      <c r="AP75" s="347">
        <f t="shared" si="95"/>
        <v>0</v>
      </c>
      <c r="AQ75" s="347">
        <f t="shared" si="95"/>
        <v>0</v>
      </c>
      <c r="AR75" s="347">
        <f t="shared" si="95"/>
        <v>0</v>
      </c>
      <c r="AS75" s="347">
        <f t="shared" si="95"/>
        <v>0</v>
      </c>
      <c r="AT75" s="347">
        <f t="shared" si="95"/>
        <v>0</v>
      </c>
      <c r="AU75" s="347">
        <f t="shared" si="95"/>
        <v>0</v>
      </c>
      <c r="AV75" s="347">
        <f t="shared" si="95"/>
        <v>0</v>
      </c>
      <c r="AW75" s="347">
        <f t="shared" si="95"/>
        <v>0</v>
      </c>
      <c r="AX75" s="347">
        <f t="shared" si="95"/>
        <v>0</v>
      </c>
      <c r="AY75" s="54"/>
      <c r="AZ75" s="136">
        <f t="shared" si="40"/>
        <v>0</v>
      </c>
      <c r="BA75" s="136">
        <f t="shared" si="41"/>
        <v>0</v>
      </c>
      <c r="BB75" s="136">
        <f t="shared" si="42"/>
        <v>0</v>
      </c>
      <c r="BC75" s="136">
        <f t="shared" si="43"/>
        <v>0</v>
      </c>
      <c r="BD75" s="136">
        <f t="shared" si="44"/>
        <v>0</v>
      </c>
      <c r="BE75" s="136">
        <f t="shared" si="45"/>
        <v>0</v>
      </c>
      <c r="BF75" s="54"/>
      <c r="BG75" s="54"/>
      <c r="BH75" s="54"/>
      <c r="BI75" s="54"/>
      <c r="BJ75" s="54"/>
      <c r="BK75" s="54"/>
    </row>
    <row r="76" spans="1:63" ht="13.5" customHeight="1" x14ac:dyDescent="0.35">
      <c r="A76" s="53"/>
      <c r="B76" s="485"/>
      <c r="C76" s="124"/>
      <c r="D76" s="53"/>
      <c r="E76" s="124"/>
      <c r="F76" s="53"/>
      <c r="G76" s="53"/>
      <c r="H76" s="54"/>
      <c r="I76" s="54"/>
      <c r="J76" s="54"/>
      <c r="K76" s="54"/>
      <c r="L76" s="54"/>
      <c r="M76" s="54"/>
      <c r="N76" s="53"/>
      <c r="O76" s="54"/>
      <c r="P76" s="54"/>
      <c r="Q76" s="54"/>
      <c r="R76" s="54"/>
      <c r="S76" s="54"/>
      <c r="T76" s="54"/>
      <c r="U76" s="56" t="s">
        <v>3</v>
      </c>
      <c r="V76" s="56" t="s">
        <v>44</v>
      </c>
      <c r="W76" s="56" t="s">
        <v>45</v>
      </c>
      <c r="X76" s="56" t="s">
        <v>13</v>
      </c>
      <c r="Y76" s="56" t="s">
        <v>14</v>
      </c>
      <c r="Z76" s="56" t="s">
        <v>12</v>
      </c>
      <c r="AA76" s="56" t="s">
        <v>3</v>
      </c>
      <c r="AB76" s="56" t="s">
        <v>44</v>
      </c>
      <c r="AC76" s="56" t="s">
        <v>45</v>
      </c>
      <c r="AD76" s="56" t="s">
        <v>13</v>
      </c>
      <c r="AE76" s="56" t="s">
        <v>14</v>
      </c>
      <c r="AF76" s="56" t="s">
        <v>12</v>
      </c>
      <c r="AG76" s="60" t="s">
        <v>3</v>
      </c>
      <c r="AH76" s="60" t="s">
        <v>44</v>
      </c>
      <c r="AI76" s="60" t="s">
        <v>45</v>
      </c>
      <c r="AJ76" s="60" t="s">
        <v>13</v>
      </c>
      <c r="AK76" s="60" t="s">
        <v>14</v>
      </c>
      <c r="AL76" s="60" t="s">
        <v>12</v>
      </c>
      <c r="AM76" s="60" t="s">
        <v>3</v>
      </c>
      <c r="AN76" s="60" t="s">
        <v>44</v>
      </c>
      <c r="AO76" s="60" t="s">
        <v>45</v>
      </c>
      <c r="AP76" s="60" t="s">
        <v>13</v>
      </c>
      <c r="AQ76" s="60" t="s">
        <v>14</v>
      </c>
      <c r="AR76" s="60" t="s">
        <v>12</v>
      </c>
      <c r="AS76" s="56" t="s">
        <v>3</v>
      </c>
      <c r="AT76" s="56" t="s">
        <v>44</v>
      </c>
      <c r="AU76" s="56" t="s">
        <v>45</v>
      </c>
      <c r="AV76" s="56" t="s">
        <v>13</v>
      </c>
      <c r="AW76" s="56" t="s">
        <v>14</v>
      </c>
      <c r="AX76" s="56" t="s">
        <v>12</v>
      </c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</row>
    <row r="77" spans="1:63" ht="15.75" x14ac:dyDescent="0.25">
      <c r="A77" s="15"/>
      <c r="B77" s="486"/>
      <c r="C77" s="348"/>
      <c r="D77" s="348"/>
      <c r="E77" s="283"/>
      <c r="F77" s="53"/>
      <c r="G77" s="53"/>
      <c r="H77" s="54"/>
      <c r="I77" s="348" t="s">
        <v>316</v>
      </c>
      <c r="J77" s="54"/>
      <c r="K77" s="54"/>
      <c r="L77" s="54"/>
      <c r="M77" s="54"/>
      <c r="N77" s="53"/>
      <c r="O77" s="54"/>
      <c r="P77" s="54"/>
      <c r="Q77" s="54"/>
      <c r="R77" s="54"/>
      <c r="S77" s="54"/>
      <c r="T77" s="54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</row>
    <row r="78" spans="1:63" ht="18" x14ac:dyDescent="0.25">
      <c r="B78" s="487" t="s">
        <v>3</v>
      </c>
      <c r="G78" s="401" t="s">
        <v>419</v>
      </c>
      <c r="H78" s="54"/>
      <c r="I78" s="284" t="s">
        <v>42</v>
      </c>
      <c r="J78" s="54"/>
      <c r="K78" s="54"/>
      <c r="L78" s="54"/>
      <c r="M78" s="54"/>
      <c r="N78" s="53"/>
      <c r="O78" s="54"/>
      <c r="P78" s="54"/>
      <c r="Q78" s="54"/>
      <c r="R78" s="54"/>
      <c r="S78" s="54"/>
      <c r="T78" s="54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</row>
    <row r="79" spans="1:63" ht="15.75" x14ac:dyDescent="0.25">
      <c r="A79" s="305" t="s">
        <v>314</v>
      </c>
      <c r="B79" s="402">
        <f>U101+AA101</f>
        <v>0</v>
      </c>
      <c r="G79" s="402">
        <f>(W101+AC101)/W$100</f>
        <v>0</v>
      </c>
      <c r="H79" s="54"/>
      <c r="I79" s="412">
        <f>(V101+AB101)/V$100</f>
        <v>0</v>
      </c>
      <c r="J79" s="54"/>
      <c r="K79" s="54"/>
      <c r="L79" s="54"/>
      <c r="M79" s="54"/>
      <c r="N79" s="53"/>
      <c r="O79" s="54"/>
      <c r="P79" s="54"/>
      <c r="Q79" s="54"/>
      <c r="R79" s="54"/>
      <c r="S79" s="54"/>
      <c r="T79" s="54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</row>
    <row r="80" spans="1:63" ht="15.75" x14ac:dyDescent="0.25">
      <c r="A80" s="351" t="s">
        <v>157</v>
      </c>
      <c r="B80" s="402">
        <f>U102+AA102</f>
        <v>0</v>
      </c>
      <c r="G80" s="402">
        <f>(W102+AC102)/W$100</f>
        <v>0</v>
      </c>
      <c r="H80" s="54"/>
      <c r="I80" s="412">
        <f>(V102+AB102)/V$100</f>
        <v>0</v>
      </c>
      <c r="J80" s="54"/>
      <c r="K80" s="54"/>
      <c r="L80" s="54"/>
      <c r="M80" s="54"/>
      <c r="N80" s="53"/>
      <c r="O80" s="54"/>
      <c r="P80" s="54"/>
      <c r="Q80" s="54"/>
      <c r="R80" s="54"/>
      <c r="S80" s="54"/>
      <c r="T80" s="54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</row>
    <row r="81" spans="1:63" ht="15.75" x14ac:dyDescent="0.25">
      <c r="A81" s="351" t="s">
        <v>158</v>
      </c>
      <c r="B81" s="402">
        <f>U103+AA103</f>
        <v>0</v>
      </c>
      <c r="G81" s="402">
        <f>(W103+AC103)/W$100</f>
        <v>0</v>
      </c>
      <c r="H81" s="54"/>
      <c r="I81" s="412">
        <f>(V103+AB103)/V$100</f>
        <v>0</v>
      </c>
      <c r="J81" s="54"/>
      <c r="K81" s="54"/>
      <c r="L81" s="54"/>
      <c r="M81" s="54"/>
      <c r="N81" s="53"/>
      <c r="O81" s="54"/>
      <c r="P81" s="54"/>
      <c r="Q81" s="54"/>
      <c r="R81" s="54"/>
      <c r="S81" s="54"/>
      <c r="T81" s="54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</row>
    <row r="82" spans="1:63" ht="15.75" x14ac:dyDescent="0.25">
      <c r="A82" s="351" t="s">
        <v>315</v>
      </c>
      <c r="B82" s="402">
        <f>U104+AA104</f>
        <v>0</v>
      </c>
      <c r="G82" s="402">
        <f>(W104+AC104)/W$100</f>
        <v>0</v>
      </c>
      <c r="H82" s="54"/>
      <c r="I82" s="412">
        <f>(V104+AB104)/V$100</f>
        <v>0</v>
      </c>
      <c r="J82" s="54"/>
      <c r="K82" s="54"/>
      <c r="L82" s="54"/>
      <c r="M82" s="54"/>
      <c r="N82" s="53"/>
      <c r="O82" s="54"/>
      <c r="P82" s="54"/>
      <c r="Q82" s="54"/>
      <c r="R82" s="54"/>
      <c r="S82" s="54"/>
      <c r="T82" s="54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</row>
    <row r="83" spans="1:63" ht="15.75" x14ac:dyDescent="0.25">
      <c r="A83" s="295" t="s">
        <v>319</v>
      </c>
      <c r="B83" s="403">
        <f>B79+B80+B81+B82</f>
        <v>0</v>
      </c>
      <c r="G83" s="403">
        <f>G79+G80+G81+G82</f>
        <v>0</v>
      </c>
      <c r="H83" s="54"/>
      <c r="I83" s="413">
        <f>I79+I80+I81+I82</f>
        <v>0</v>
      </c>
      <c r="J83" s="54"/>
      <c r="K83" s="54"/>
      <c r="L83" s="54"/>
      <c r="M83" s="54"/>
      <c r="N83" s="53"/>
      <c r="O83" s="54"/>
      <c r="P83" s="54"/>
      <c r="Q83" s="54"/>
      <c r="R83" s="54"/>
      <c r="S83" s="54"/>
      <c r="T83" s="54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</row>
    <row r="84" spans="1:63" ht="15.75" hidden="1" x14ac:dyDescent="0.25">
      <c r="A84" s="293" t="s">
        <v>262</v>
      </c>
      <c r="B84" s="402">
        <f>B85-B83</f>
        <v>0</v>
      </c>
      <c r="F84" s="289">
        <f>F85-I83</f>
        <v>0</v>
      </c>
      <c r="G84" s="289">
        <f>G85-G83</f>
        <v>0</v>
      </c>
      <c r="H84" s="54"/>
      <c r="I84" s="54"/>
      <c r="J84" s="54"/>
      <c r="K84" s="54"/>
      <c r="L84" s="54"/>
      <c r="M84" s="54"/>
      <c r="N84" s="53"/>
      <c r="O84" s="54"/>
      <c r="P84" s="54"/>
      <c r="Q84" s="54"/>
      <c r="R84" s="54"/>
      <c r="S84" s="54"/>
      <c r="T84" s="54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</row>
    <row r="85" spans="1:63" ht="15.75" hidden="1" x14ac:dyDescent="0.25">
      <c r="A85" s="294" t="s">
        <v>10</v>
      </c>
      <c r="B85" s="403">
        <f>AS105</f>
        <v>0</v>
      </c>
      <c r="F85" s="290">
        <f>AT105/V100</f>
        <v>0</v>
      </c>
      <c r="G85" s="290">
        <f>AU105/W100</f>
        <v>0</v>
      </c>
      <c r="H85" s="54"/>
      <c r="I85" s="54"/>
      <c r="J85" s="54"/>
      <c r="K85" s="54"/>
      <c r="L85" s="54"/>
      <c r="M85" s="54"/>
      <c r="N85" s="53"/>
      <c r="O85" s="54"/>
      <c r="P85" s="54"/>
      <c r="Q85" s="54"/>
      <c r="R85" s="54"/>
      <c r="S85" s="54"/>
      <c r="T85" s="54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</row>
    <row r="86" spans="1:63" ht="18" hidden="1" customHeight="1" x14ac:dyDescent="0.25">
      <c r="B86" s="404"/>
      <c r="E86" s="306"/>
      <c r="F86" s="285" t="s">
        <v>307</v>
      </c>
      <c r="G86" s="285"/>
      <c r="H86" s="54"/>
      <c r="I86" s="54"/>
      <c r="J86" s="54"/>
      <c r="K86" s="54"/>
      <c r="L86" s="54"/>
      <c r="M86" s="54"/>
      <c r="N86" s="53"/>
      <c r="O86" s="54"/>
      <c r="P86" s="54"/>
      <c r="Q86" s="54"/>
      <c r="R86" s="54"/>
      <c r="S86" s="54"/>
      <c r="T86" s="54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</row>
    <row r="87" spans="1:63" ht="15.75" hidden="1" x14ac:dyDescent="0.25">
      <c r="B87" s="399" t="s">
        <v>243</v>
      </c>
      <c r="F87" s="286">
        <v>0.436</v>
      </c>
      <c r="G87" s="286">
        <v>0.83</v>
      </c>
      <c r="H87" s="54"/>
      <c r="I87" s="54"/>
      <c r="J87" s="54"/>
      <c r="K87" s="54"/>
      <c r="L87" s="54"/>
      <c r="M87" s="54"/>
      <c r="N87" s="53"/>
      <c r="O87" s="54"/>
      <c r="P87" s="54"/>
      <c r="Q87" s="54"/>
      <c r="R87" s="54"/>
      <c r="S87" s="54"/>
      <c r="T87" s="54"/>
      <c r="U87" s="345"/>
      <c r="V87" s="345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5"/>
      <c r="AM87" s="345"/>
      <c r="AN87" s="345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</row>
    <row r="88" spans="1:63" ht="15.75" hidden="1" x14ac:dyDescent="0.25">
      <c r="B88" s="400" t="s">
        <v>3</v>
      </c>
      <c r="F88" s="288" t="s">
        <v>79</v>
      </c>
      <c r="G88" s="288" t="s">
        <v>80</v>
      </c>
      <c r="H88" s="54"/>
      <c r="I88" s="54"/>
      <c r="J88" s="54"/>
      <c r="K88" s="54"/>
      <c r="L88" s="54"/>
      <c r="M88" s="54"/>
      <c r="N88" s="53"/>
      <c r="O88" s="54"/>
      <c r="P88" s="54"/>
      <c r="Q88" s="54"/>
      <c r="R88" s="54"/>
      <c r="S88" s="54"/>
      <c r="T88" s="54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5"/>
      <c r="AM88" s="345"/>
      <c r="AN88" s="345"/>
      <c r="AO88" s="345"/>
      <c r="AP88" s="345"/>
      <c r="AQ88" s="345"/>
      <c r="AR88" s="345"/>
      <c r="AS88" s="345"/>
      <c r="AT88" s="345"/>
      <c r="AU88" s="345"/>
      <c r="AV88" s="345"/>
      <c r="AW88" s="345"/>
      <c r="AX88" s="34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</row>
    <row r="89" spans="1:63" ht="15.75" hidden="1" x14ac:dyDescent="0.25">
      <c r="A89" s="293" t="s">
        <v>261</v>
      </c>
      <c r="B89" s="397">
        <f>B83</f>
        <v>0</v>
      </c>
      <c r="F89" s="289">
        <f>I83*F$87</f>
        <v>0</v>
      </c>
      <c r="G89" s="289">
        <f t="shared" ref="F89:G91" si="97">G83*G$87</f>
        <v>0</v>
      </c>
      <c r="H89" s="54"/>
      <c r="I89" s="54"/>
      <c r="J89" s="54"/>
      <c r="K89" s="54"/>
      <c r="L89" s="54"/>
      <c r="M89" s="54"/>
      <c r="N89" s="53"/>
      <c r="O89" s="54"/>
      <c r="P89" s="54"/>
      <c r="Q89" s="54"/>
      <c r="R89" s="54"/>
      <c r="S89" s="54"/>
      <c r="T89" s="54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  <c r="AL89" s="345"/>
      <c r="AM89" s="345"/>
      <c r="AN89" s="345"/>
      <c r="AO89" s="345"/>
      <c r="AP89" s="345"/>
      <c r="AQ89" s="345"/>
      <c r="AR89" s="345"/>
      <c r="AS89" s="345"/>
      <c r="AT89" s="345"/>
      <c r="AU89" s="345"/>
      <c r="AV89" s="345"/>
      <c r="AW89" s="345"/>
      <c r="AX89" s="34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</row>
    <row r="90" spans="1:63" ht="15.75" hidden="1" x14ac:dyDescent="0.25">
      <c r="A90" s="293" t="s">
        <v>262</v>
      </c>
      <c r="B90" s="397">
        <f>B84</f>
        <v>0</v>
      </c>
      <c r="F90" s="289">
        <f t="shared" si="97"/>
        <v>0</v>
      </c>
      <c r="G90" s="289">
        <f t="shared" si="97"/>
        <v>0</v>
      </c>
      <c r="H90" s="54"/>
      <c r="I90" s="54"/>
      <c r="J90" s="54"/>
      <c r="K90" s="54"/>
      <c r="L90" s="54"/>
      <c r="M90" s="54"/>
      <c r="N90" s="53"/>
      <c r="O90" s="54"/>
      <c r="P90" s="54"/>
      <c r="Q90" s="54"/>
      <c r="R90" s="54"/>
      <c r="S90" s="54"/>
      <c r="T90" s="54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345"/>
      <c r="AS90" s="345"/>
      <c r="AT90" s="345"/>
      <c r="AU90" s="345"/>
      <c r="AV90" s="345"/>
      <c r="AW90" s="345"/>
      <c r="AX90" s="34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</row>
    <row r="91" spans="1:63" ht="15.75" hidden="1" x14ac:dyDescent="0.25">
      <c r="A91" s="295" t="s">
        <v>319</v>
      </c>
      <c r="B91" s="398">
        <f>B85</f>
        <v>0</v>
      </c>
      <c r="F91" s="290">
        <f t="shared" si="97"/>
        <v>0</v>
      </c>
      <c r="G91" s="290">
        <f t="shared" si="97"/>
        <v>0</v>
      </c>
      <c r="H91" s="54"/>
      <c r="I91" s="54"/>
      <c r="J91" s="54"/>
      <c r="K91" s="54"/>
      <c r="L91" s="54"/>
      <c r="M91" s="54"/>
      <c r="N91" s="53"/>
      <c r="O91" s="54"/>
      <c r="P91" s="54"/>
      <c r="Q91" s="54"/>
      <c r="R91" s="54"/>
      <c r="S91" s="54"/>
      <c r="T91" s="54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345"/>
      <c r="AR91" s="345"/>
      <c r="AS91" s="345"/>
      <c r="AT91" s="345"/>
      <c r="AU91" s="345"/>
      <c r="AV91" s="345"/>
      <c r="AW91" s="345"/>
      <c r="AX91" s="34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</row>
    <row r="92" spans="1:63" ht="22.5" hidden="1" customHeight="1" x14ac:dyDescent="0.25">
      <c r="A92" s="15"/>
      <c r="B92" s="349" t="s">
        <v>317</v>
      </c>
      <c r="E92" s="350"/>
      <c r="F92" s="349"/>
      <c r="G92" s="349"/>
      <c r="H92" s="54"/>
      <c r="I92" s="54"/>
      <c r="J92" s="54"/>
      <c r="K92" s="54"/>
      <c r="L92" s="54"/>
      <c r="M92" s="54"/>
      <c r="N92" s="53"/>
      <c r="O92" s="54"/>
      <c r="P92" s="54"/>
      <c r="Q92" s="54"/>
      <c r="R92" s="54"/>
      <c r="S92" s="54"/>
      <c r="T92" s="54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/>
      <c r="AR92" s="345"/>
      <c r="AS92" s="345"/>
      <c r="AT92" s="345"/>
      <c r="AU92" s="345"/>
      <c r="AV92" s="345"/>
      <c r="AW92" s="345"/>
      <c r="AX92" s="34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</row>
    <row r="93" spans="1:63" ht="15.75" hidden="1" x14ac:dyDescent="0.25">
      <c r="B93" s="287" t="s">
        <v>3</v>
      </c>
      <c r="F93" s="287" t="s">
        <v>79</v>
      </c>
      <c r="G93" s="287" t="s">
        <v>80</v>
      </c>
      <c r="H93" s="54"/>
      <c r="I93" s="54"/>
      <c r="J93" s="54"/>
      <c r="K93" s="54"/>
      <c r="L93" s="54"/>
      <c r="M93" s="54"/>
      <c r="N93" s="53"/>
      <c r="O93" s="54"/>
      <c r="P93" s="54"/>
      <c r="Q93" s="54"/>
      <c r="R93" s="54"/>
      <c r="S93" s="54"/>
      <c r="T93" s="54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</row>
    <row r="94" spans="1:63" ht="15.75" hidden="1" x14ac:dyDescent="0.25">
      <c r="A94" s="295" t="s">
        <v>318</v>
      </c>
      <c r="B94" s="291" t="e">
        <f>IF(#REF!=0,0,B89/#REF!*1000)</f>
        <v>#REF!</v>
      </c>
      <c r="F94" s="291" t="e">
        <f>IF(#REF!=0,0,F89/#REF!*1000)</f>
        <v>#REF!</v>
      </c>
      <c r="G94" s="291" t="e">
        <f>IF(#REF!=0,0,G89/#REF!*1000)</f>
        <v>#REF!</v>
      </c>
      <c r="H94" s="54"/>
      <c r="I94" s="54"/>
      <c r="J94" s="54"/>
      <c r="K94" s="54"/>
      <c r="L94" s="54"/>
      <c r="M94" s="54"/>
      <c r="N94" s="53"/>
      <c r="O94" s="54"/>
      <c r="P94" s="54"/>
      <c r="Q94" s="54"/>
      <c r="R94" s="54"/>
      <c r="S94" s="54"/>
      <c r="T94" s="54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  <c r="AU94" s="345"/>
      <c r="AV94" s="345"/>
      <c r="AW94" s="345"/>
      <c r="AX94" s="34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1:63" ht="15.75" hidden="1" x14ac:dyDescent="0.25">
      <c r="A95" s="293" t="s">
        <v>262</v>
      </c>
      <c r="B95" s="291" t="e">
        <f>IF(('Plodiny 2024'!#REF!+'Plodiny 2024'!#REF!)=0,0,B90/('Plodiny 2024'!#REF!+'Plodiny 2024'!#REF!)*1000)</f>
        <v>#REF!</v>
      </c>
      <c r="D95" s="291" t="e">
        <f>IF(('Plodiny 2024'!#REF!+'Plodiny 2024'!#REF!)=0,0,F90/('Plodiny 2024'!#REF!+'Plodiny 2024'!#REF!)*1000)</f>
        <v>#REF!</v>
      </c>
      <c r="F95" s="291" t="e">
        <f>IF(('Plodiny 2024'!#REF!+'Plodiny 2024'!#REF!)=0,0,G90/('Plodiny 2024'!#REF!+'Plodiny 2024'!#REF!)*1000)</f>
        <v>#REF!</v>
      </c>
      <c r="G95" s="53"/>
      <c r="H95" s="54"/>
      <c r="I95" s="54"/>
      <c r="J95" s="54"/>
      <c r="K95" s="54"/>
      <c r="L95" s="54"/>
      <c r="M95" s="54"/>
      <c r="N95" s="53"/>
      <c r="O95" s="54"/>
      <c r="P95" s="54"/>
      <c r="Q95" s="54"/>
      <c r="R95" s="54"/>
      <c r="S95" s="54"/>
      <c r="T95" s="54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</row>
    <row r="96" spans="1:63" ht="15.75" hidden="1" x14ac:dyDescent="0.25">
      <c r="A96" s="294" t="s">
        <v>265</v>
      </c>
      <c r="B96" s="292">
        <f>IF('Plodiny 2024'!$D3=0,0,B91/'Plodiny 2024'!$D3*1000)</f>
        <v>0</v>
      </c>
      <c r="D96" s="292">
        <f>IF('Plodiny 2024'!$D3=0,0,F91/'Plodiny 2024'!$D3*1000)</f>
        <v>0</v>
      </c>
      <c r="F96" s="292">
        <f>IF('Plodiny 2024'!$D3=0,0,G91/'Plodiny 2024'!$D3*1000)</f>
        <v>0</v>
      </c>
      <c r="G96" s="53"/>
      <c r="H96" s="54"/>
      <c r="I96" s="54"/>
      <c r="J96" s="54"/>
      <c r="K96" s="54"/>
      <c r="L96" s="54"/>
      <c r="M96" s="54"/>
      <c r="N96" s="53"/>
      <c r="O96" s="54"/>
      <c r="P96" s="54"/>
      <c r="Q96" s="54"/>
      <c r="R96" s="54"/>
      <c r="S96" s="54"/>
      <c r="T96" s="54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  <c r="AU96" s="345"/>
      <c r="AV96" s="345"/>
      <c r="AW96" s="345"/>
      <c r="AX96" s="34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1:63" ht="15.75" hidden="1" x14ac:dyDescent="0.25">
      <c r="A97" s="53"/>
      <c r="B97" s="53"/>
      <c r="C97" s="124"/>
      <c r="D97" s="53"/>
      <c r="E97" s="124"/>
      <c r="F97" s="53"/>
      <c r="G97" s="53"/>
      <c r="H97" s="54"/>
      <c r="I97" s="54"/>
      <c r="J97" s="54"/>
      <c r="K97" s="54"/>
      <c r="L97" s="54"/>
      <c r="M97" s="54"/>
      <c r="N97" s="53"/>
      <c r="O97" s="54"/>
      <c r="P97" s="54"/>
      <c r="Q97" s="54"/>
      <c r="R97" s="54"/>
      <c r="S97" s="54"/>
      <c r="T97" s="54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pans="1:63" ht="15.75" hidden="1" x14ac:dyDescent="0.25">
      <c r="A98" s="53"/>
      <c r="B98" s="53"/>
      <c r="C98" s="124"/>
      <c r="D98" s="53"/>
      <c r="E98" s="124"/>
      <c r="F98" s="53"/>
      <c r="G98" s="53"/>
      <c r="H98" s="54"/>
      <c r="I98" s="54"/>
      <c r="J98" s="54"/>
      <c r="K98" s="54"/>
      <c r="L98" s="54"/>
      <c r="M98" s="54"/>
      <c r="N98" s="53"/>
      <c r="O98" s="54"/>
      <c r="P98" s="54"/>
      <c r="Q98" s="54"/>
      <c r="R98" s="54"/>
      <c r="S98" s="54"/>
      <c r="T98" s="54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5"/>
      <c r="AU98" s="345"/>
      <c r="AV98" s="345"/>
      <c r="AW98" s="345"/>
      <c r="AX98" s="34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</row>
    <row r="99" spans="1:63" ht="15.75" hidden="1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346"/>
      <c r="V99" s="346"/>
      <c r="W99" s="346"/>
      <c r="X99" s="346"/>
      <c r="Y99" s="346"/>
      <c r="Z99" s="346"/>
      <c r="AA99" s="346"/>
      <c r="AB99" s="346"/>
      <c r="AC99" s="346"/>
      <c r="AD99" s="346"/>
      <c r="AE99" s="346"/>
      <c r="AF99" s="346"/>
      <c r="AG99" s="346"/>
      <c r="AH99" s="346"/>
      <c r="AI99" s="346"/>
      <c r="AJ99" s="346"/>
      <c r="AK99" s="346"/>
      <c r="AL99" s="346"/>
      <c r="AM99" s="346"/>
      <c r="AN99" s="346"/>
      <c r="AO99" s="346"/>
      <c r="AP99" s="346"/>
      <c r="AQ99" s="346"/>
      <c r="AR99" s="346"/>
      <c r="AS99" s="346"/>
      <c r="AT99" s="346"/>
      <c r="AU99" s="346"/>
      <c r="AV99" s="346"/>
      <c r="AW99" s="346"/>
      <c r="AX99" s="346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</row>
    <row r="100" spans="1:63" ht="16.5" hidden="1" customHeight="1" x14ac:dyDescent="0.25">
      <c r="A100" s="15" t="s">
        <v>244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73" t="s">
        <v>243</v>
      </c>
      <c r="V100" s="74">
        <v>0.436</v>
      </c>
      <c r="W100" s="74">
        <v>0.83</v>
      </c>
      <c r="X100" s="74">
        <v>0.60299999999999998</v>
      </c>
      <c r="Y100" s="74">
        <v>0.71499999999999997</v>
      </c>
      <c r="Z100" s="15"/>
      <c r="AA100" s="73" t="s">
        <v>243</v>
      </c>
      <c r="AB100" s="74">
        <v>0.436</v>
      </c>
      <c r="AC100" s="74">
        <v>0.83</v>
      </c>
      <c r="AD100" s="74">
        <v>0.60299999999999998</v>
      </c>
      <c r="AE100" s="74">
        <v>0.71499999999999997</v>
      </c>
      <c r="AF100" s="15"/>
      <c r="AG100" s="73" t="s">
        <v>243</v>
      </c>
      <c r="AH100" s="74">
        <v>0.436</v>
      </c>
      <c r="AI100" s="74">
        <v>0.83</v>
      </c>
      <c r="AJ100" s="74">
        <v>0.60299999999999998</v>
      </c>
      <c r="AK100" s="74">
        <v>0.71499999999999997</v>
      </c>
      <c r="AL100" s="15"/>
      <c r="AM100" s="73" t="s">
        <v>243</v>
      </c>
      <c r="AN100" s="74">
        <v>0.436</v>
      </c>
      <c r="AO100" s="74">
        <v>0.83</v>
      </c>
      <c r="AP100" s="74">
        <v>0.60299999999999998</v>
      </c>
      <c r="AQ100" s="74">
        <v>0.71499999999999997</v>
      </c>
      <c r="AR100" s="15"/>
      <c r="AS100" s="73" t="s">
        <v>243</v>
      </c>
      <c r="AT100" s="74">
        <v>0.436</v>
      </c>
      <c r="AU100" s="74">
        <v>0.83</v>
      </c>
      <c r="AV100" s="74">
        <v>0.60299999999999998</v>
      </c>
      <c r="AW100" s="74">
        <v>0.71499999999999997</v>
      </c>
      <c r="AX100" s="7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</row>
    <row r="101" spans="1:63" ht="15.75" hidden="1" x14ac:dyDescent="0.25">
      <c r="A101" s="125" t="s">
        <v>187</v>
      </c>
      <c r="B101" s="126">
        <f>B42</f>
        <v>0</v>
      </c>
      <c r="C101" s="127">
        <f>C42</f>
        <v>0</v>
      </c>
      <c r="D101" s="126">
        <f>D42</f>
        <v>0</v>
      </c>
      <c r="E101" s="127">
        <f>E42</f>
        <v>0</v>
      </c>
      <c r="F101" s="128">
        <f>F42</f>
        <v>0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126">
        <f>U42</f>
        <v>0</v>
      </c>
      <c r="V101" s="108">
        <f>V42*V100</f>
        <v>0</v>
      </c>
      <c r="W101" s="108">
        <f>W42*W100</f>
        <v>0</v>
      </c>
      <c r="X101" s="108">
        <f>X42*X100</f>
        <v>0</v>
      </c>
      <c r="Y101" s="108">
        <f>Y42*Y100</f>
        <v>0</v>
      </c>
      <c r="Z101" s="108">
        <f>Z42</f>
        <v>0</v>
      </c>
      <c r="AA101" s="126">
        <f>AA42</f>
        <v>0</v>
      </c>
      <c r="AB101" s="108">
        <f>AB42*AB100</f>
        <v>0</v>
      </c>
      <c r="AC101" s="108">
        <f>AC42*AC100</f>
        <v>0</v>
      </c>
      <c r="AD101" s="108">
        <f>AD42*AD100</f>
        <v>0</v>
      </c>
      <c r="AE101" s="108">
        <f>AE42*AE100</f>
        <v>0</v>
      </c>
      <c r="AF101" s="108">
        <f>AF42</f>
        <v>0</v>
      </c>
      <c r="AG101" s="108">
        <f>AG42</f>
        <v>0</v>
      </c>
      <c r="AH101" s="108">
        <f>AH42*AH100</f>
        <v>0</v>
      </c>
      <c r="AI101" s="108">
        <f>AI42*AI100</f>
        <v>0</v>
      </c>
      <c r="AJ101" s="108">
        <f>AJ42*AJ100</f>
        <v>0</v>
      </c>
      <c r="AK101" s="108">
        <f>AK42*AK100</f>
        <v>0</v>
      </c>
      <c r="AL101" s="108">
        <f>AL42</f>
        <v>0</v>
      </c>
      <c r="AM101" s="108">
        <f>AM42</f>
        <v>0</v>
      </c>
      <c r="AN101" s="108">
        <f>AN42*AN100</f>
        <v>0</v>
      </c>
      <c r="AO101" s="108">
        <f>AO42*AO100</f>
        <v>0</v>
      </c>
      <c r="AP101" s="108">
        <f>AP42*AP100</f>
        <v>0</v>
      </c>
      <c r="AQ101" s="108">
        <f>AQ42*AQ100</f>
        <v>0</v>
      </c>
      <c r="AR101" s="108">
        <f>AR42</f>
        <v>0</v>
      </c>
      <c r="AS101" s="108">
        <f>AS42</f>
        <v>0</v>
      </c>
      <c r="AT101" s="108">
        <f>AT42*AT100</f>
        <v>0</v>
      </c>
      <c r="AU101" s="108">
        <f>AU42*AU100</f>
        <v>0</v>
      </c>
      <c r="AV101" s="108">
        <f>AV42*AV100</f>
        <v>0</v>
      </c>
      <c r="AW101" s="108">
        <f>AW42*AW100</f>
        <v>0</v>
      </c>
      <c r="AX101" s="108">
        <f>AX42</f>
        <v>0</v>
      </c>
      <c r="AY101" s="15"/>
      <c r="AZ101" s="136">
        <f t="shared" ref="AZ101:BE107" si="98">U101+AG101+AA101+AM101-AS101</f>
        <v>0</v>
      </c>
      <c r="BA101" s="136">
        <f t="shared" si="98"/>
        <v>0</v>
      </c>
      <c r="BB101" s="136">
        <f t="shared" si="98"/>
        <v>0</v>
      </c>
      <c r="BC101" s="136">
        <f t="shared" si="98"/>
        <v>0</v>
      </c>
      <c r="BD101" s="136">
        <f t="shared" si="98"/>
        <v>0</v>
      </c>
      <c r="BE101" s="136">
        <f t="shared" si="98"/>
        <v>0</v>
      </c>
      <c r="BF101" s="15"/>
      <c r="BG101" s="15"/>
      <c r="BH101" s="15"/>
      <c r="BI101" s="15"/>
      <c r="BJ101" s="15"/>
      <c r="BK101" s="15"/>
    </row>
    <row r="102" spans="1:63" ht="15.75" hidden="1" x14ac:dyDescent="0.25">
      <c r="A102" s="125" t="s">
        <v>101</v>
      </c>
      <c r="B102" s="126">
        <f>B63</f>
        <v>0</v>
      </c>
      <c r="C102" s="127">
        <f>C63</f>
        <v>0</v>
      </c>
      <c r="D102" s="126">
        <f>D63</f>
        <v>0</v>
      </c>
      <c r="E102" s="127">
        <f>E63</f>
        <v>0</v>
      </c>
      <c r="F102" s="128">
        <f>F63</f>
        <v>0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126">
        <f>U63</f>
        <v>0</v>
      </c>
      <c r="V102" s="108">
        <f>V63*V100</f>
        <v>0</v>
      </c>
      <c r="W102" s="108">
        <f>W63*W100</f>
        <v>0</v>
      </c>
      <c r="X102" s="108">
        <f>X63*X100</f>
        <v>0</v>
      </c>
      <c r="Y102" s="108">
        <f>Y63*Y100</f>
        <v>0</v>
      </c>
      <c r="Z102" s="108">
        <f>Z63</f>
        <v>0</v>
      </c>
      <c r="AA102" s="126">
        <f>AA63</f>
        <v>0</v>
      </c>
      <c r="AB102" s="108">
        <f>AB63*AB100</f>
        <v>0</v>
      </c>
      <c r="AC102" s="108">
        <f>AC63*AC100</f>
        <v>0</v>
      </c>
      <c r="AD102" s="108">
        <f>AD63*AD100</f>
        <v>0</v>
      </c>
      <c r="AE102" s="108">
        <f>AE63*AE100</f>
        <v>0</v>
      </c>
      <c r="AF102" s="108">
        <f>AF63</f>
        <v>0</v>
      </c>
      <c r="AG102" s="108">
        <f>AG63</f>
        <v>0</v>
      </c>
      <c r="AH102" s="108">
        <f>AH63*AH100</f>
        <v>0</v>
      </c>
      <c r="AI102" s="108">
        <f>AI63*AI100</f>
        <v>0</v>
      </c>
      <c r="AJ102" s="108">
        <f>AJ63*AJ100</f>
        <v>0</v>
      </c>
      <c r="AK102" s="108">
        <f>AK63*AK100</f>
        <v>0</v>
      </c>
      <c r="AL102" s="108">
        <f>AL63</f>
        <v>0</v>
      </c>
      <c r="AM102" s="108">
        <f>AM63</f>
        <v>0</v>
      </c>
      <c r="AN102" s="108">
        <f>AN63*AN100</f>
        <v>0</v>
      </c>
      <c r="AO102" s="108">
        <f>AO63*AO100</f>
        <v>0</v>
      </c>
      <c r="AP102" s="108">
        <f>AP63*AP100</f>
        <v>0</v>
      </c>
      <c r="AQ102" s="108">
        <f>AQ63*AQ100</f>
        <v>0</v>
      </c>
      <c r="AR102" s="108">
        <f>AR63</f>
        <v>0</v>
      </c>
      <c r="AS102" s="108">
        <f>AS63</f>
        <v>0</v>
      </c>
      <c r="AT102" s="108">
        <f>AT63*AT100</f>
        <v>0</v>
      </c>
      <c r="AU102" s="108">
        <f>AU63*AU100</f>
        <v>0</v>
      </c>
      <c r="AV102" s="108">
        <f>AV63*AV100</f>
        <v>0</v>
      </c>
      <c r="AW102" s="108">
        <f>AW63*AW100</f>
        <v>0</v>
      </c>
      <c r="AX102" s="108">
        <f>AX63</f>
        <v>0</v>
      </c>
      <c r="AY102" s="15"/>
      <c r="AZ102" s="136">
        <f t="shared" si="98"/>
        <v>0</v>
      </c>
      <c r="BA102" s="136">
        <f t="shared" si="98"/>
        <v>0</v>
      </c>
      <c r="BB102" s="136">
        <f t="shared" si="98"/>
        <v>0</v>
      </c>
      <c r="BC102" s="136">
        <f t="shared" si="98"/>
        <v>0</v>
      </c>
      <c r="BD102" s="136">
        <f t="shared" si="98"/>
        <v>0</v>
      </c>
      <c r="BE102" s="136">
        <f t="shared" si="98"/>
        <v>0</v>
      </c>
      <c r="BF102" s="15"/>
      <c r="BG102" s="15"/>
      <c r="BH102" s="15"/>
      <c r="BI102" s="15"/>
      <c r="BJ102" s="15"/>
      <c r="BK102" s="15"/>
    </row>
    <row r="103" spans="1:63" ht="15.75" hidden="1" x14ac:dyDescent="0.25">
      <c r="A103" s="125" t="s">
        <v>102</v>
      </c>
      <c r="B103" s="126">
        <f>B69</f>
        <v>0</v>
      </c>
      <c r="C103" s="127">
        <f>C69</f>
        <v>0</v>
      </c>
      <c r="D103" s="126">
        <f>D69</f>
        <v>0</v>
      </c>
      <c r="E103" s="127">
        <f>E69</f>
        <v>0</v>
      </c>
      <c r="F103" s="128">
        <f>F69</f>
        <v>0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126">
        <f>U69</f>
        <v>0</v>
      </c>
      <c r="V103" s="108">
        <f>V69*V100</f>
        <v>0</v>
      </c>
      <c r="W103" s="108">
        <f>W69*W100</f>
        <v>0</v>
      </c>
      <c r="X103" s="108">
        <f>X69*X100</f>
        <v>0</v>
      </c>
      <c r="Y103" s="108">
        <f>Y69*Y100</f>
        <v>0</v>
      </c>
      <c r="Z103" s="108">
        <f>Z69</f>
        <v>0</v>
      </c>
      <c r="AA103" s="126">
        <f>AA69</f>
        <v>0</v>
      </c>
      <c r="AB103" s="108">
        <f>AB69*AB100</f>
        <v>0</v>
      </c>
      <c r="AC103" s="108">
        <f>AC69*AC100</f>
        <v>0</v>
      </c>
      <c r="AD103" s="108">
        <f>AD69*AD100</f>
        <v>0</v>
      </c>
      <c r="AE103" s="108">
        <f>AE69*AE100</f>
        <v>0</v>
      </c>
      <c r="AF103" s="108">
        <f>AF69</f>
        <v>0</v>
      </c>
      <c r="AG103" s="108">
        <f>AG69</f>
        <v>0</v>
      </c>
      <c r="AH103" s="108">
        <f>AH69*AH100</f>
        <v>0</v>
      </c>
      <c r="AI103" s="108">
        <f>AI69*AI100</f>
        <v>0</v>
      </c>
      <c r="AJ103" s="108">
        <f>AJ69*AJ100</f>
        <v>0</v>
      </c>
      <c r="AK103" s="108">
        <f>AK69*AK100</f>
        <v>0</v>
      </c>
      <c r="AL103" s="108">
        <f>AL69</f>
        <v>0</v>
      </c>
      <c r="AM103" s="108">
        <f>AM69</f>
        <v>0</v>
      </c>
      <c r="AN103" s="108">
        <f>AN69*AN100</f>
        <v>0</v>
      </c>
      <c r="AO103" s="108">
        <f>AO69*AO100</f>
        <v>0</v>
      </c>
      <c r="AP103" s="108">
        <f>AP69*AP100</f>
        <v>0</v>
      </c>
      <c r="AQ103" s="108">
        <f>AQ69*AQ100</f>
        <v>0</v>
      </c>
      <c r="AR103" s="108">
        <f>AR69</f>
        <v>0</v>
      </c>
      <c r="AS103" s="108">
        <f>AS69</f>
        <v>0</v>
      </c>
      <c r="AT103" s="108">
        <f>AT69*AT100</f>
        <v>0</v>
      </c>
      <c r="AU103" s="108">
        <f>AU69*AU100</f>
        <v>0</v>
      </c>
      <c r="AV103" s="108">
        <f>AV69*AV100</f>
        <v>0</v>
      </c>
      <c r="AW103" s="108">
        <f>AW69*AW100</f>
        <v>0</v>
      </c>
      <c r="AX103" s="108">
        <f>AX69</f>
        <v>0</v>
      </c>
      <c r="AY103" s="15"/>
      <c r="AZ103" s="136">
        <f t="shared" si="98"/>
        <v>0</v>
      </c>
      <c r="BA103" s="136">
        <f t="shared" si="98"/>
        <v>0</v>
      </c>
      <c r="BB103" s="136">
        <f t="shared" si="98"/>
        <v>0</v>
      </c>
      <c r="BC103" s="136">
        <f t="shared" si="98"/>
        <v>0</v>
      </c>
      <c r="BD103" s="136">
        <f t="shared" si="98"/>
        <v>0</v>
      </c>
      <c r="BE103" s="136">
        <f t="shared" si="98"/>
        <v>0</v>
      </c>
      <c r="BF103" s="15"/>
      <c r="BG103" s="15"/>
      <c r="BH103" s="15"/>
      <c r="BI103" s="15"/>
      <c r="BJ103" s="15"/>
      <c r="BK103" s="15"/>
    </row>
    <row r="104" spans="1:63" ht="15.75" hidden="1" x14ac:dyDescent="0.25">
      <c r="A104" s="125" t="s">
        <v>103</v>
      </c>
      <c r="B104" s="126">
        <f>B74</f>
        <v>0</v>
      </c>
      <c r="C104" s="127">
        <f>C74</f>
        <v>0</v>
      </c>
      <c r="D104" s="126">
        <f>D74</f>
        <v>0</v>
      </c>
      <c r="E104" s="127">
        <f>E74</f>
        <v>0</v>
      </c>
      <c r="F104" s="128">
        <f>F74</f>
        <v>0</v>
      </c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126">
        <f>U74</f>
        <v>0</v>
      </c>
      <c r="V104" s="108">
        <f>V74*V100</f>
        <v>0</v>
      </c>
      <c r="W104" s="108">
        <f>W74*W100</f>
        <v>0</v>
      </c>
      <c r="X104" s="108">
        <f>X74*X100</f>
        <v>0</v>
      </c>
      <c r="Y104" s="108">
        <f>Y74*Y100</f>
        <v>0</v>
      </c>
      <c r="Z104" s="108">
        <f>Z74</f>
        <v>0</v>
      </c>
      <c r="AA104" s="126">
        <f>AA74</f>
        <v>0</v>
      </c>
      <c r="AB104" s="108">
        <f>AB74*AB100</f>
        <v>0</v>
      </c>
      <c r="AC104" s="108">
        <f>AC74*AC100</f>
        <v>0</v>
      </c>
      <c r="AD104" s="108">
        <f>AD74*AD100</f>
        <v>0</v>
      </c>
      <c r="AE104" s="108">
        <f>AE74*AE100</f>
        <v>0</v>
      </c>
      <c r="AF104" s="108">
        <f>AF74</f>
        <v>0</v>
      </c>
      <c r="AG104" s="108">
        <f>AG74</f>
        <v>0</v>
      </c>
      <c r="AH104" s="108">
        <f>AH74*AH100</f>
        <v>0</v>
      </c>
      <c r="AI104" s="108">
        <f>AI74*AI100</f>
        <v>0</v>
      </c>
      <c r="AJ104" s="108">
        <f>AJ74*AJ100</f>
        <v>0</v>
      </c>
      <c r="AK104" s="108">
        <f>AK74*AK100</f>
        <v>0</v>
      </c>
      <c r="AL104" s="108">
        <f>AL74</f>
        <v>0</v>
      </c>
      <c r="AM104" s="108">
        <f>AM74</f>
        <v>0</v>
      </c>
      <c r="AN104" s="108">
        <f>AN74*AN100</f>
        <v>0</v>
      </c>
      <c r="AO104" s="108">
        <f>AO74*AO100</f>
        <v>0</v>
      </c>
      <c r="AP104" s="108">
        <f>AP74*AP100</f>
        <v>0</v>
      </c>
      <c r="AQ104" s="108">
        <f>AQ74*AQ100</f>
        <v>0</v>
      </c>
      <c r="AR104" s="108">
        <f>AR74</f>
        <v>0</v>
      </c>
      <c r="AS104" s="108">
        <f>AS74</f>
        <v>0</v>
      </c>
      <c r="AT104" s="108">
        <f>AT74*AT100</f>
        <v>0</v>
      </c>
      <c r="AU104" s="108">
        <f>AU74*AU100</f>
        <v>0</v>
      </c>
      <c r="AV104" s="108">
        <f>AV74*AV100</f>
        <v>0</v>
      </c>
      <c r="AW104" s="108">
        <f>AW74*AW100</f>
        <v>0</v>
      </c>
      <c r="AX104" s="108">
        <f>AX74</f>
        <v>0</v>
      </c>
      <c r="AY104" s="15"/>
      <c r="AZ104" s="136">
        <f t="shared" si="98"/>
        <v>0</v>
      </c>
      <c r="BA104" s="136">
        <f t="shared" si="98"/>
        <v>0</v>
      </c>
      <c r="BB104" s="136">
        <f t="shared" si="98"/>
        <v>0</v>
      </c>
      <c r="BC104" s="136">
        <f t="shared" si="98"/>
        <v>0</v>
      </c>
      <c r="BD104" s="136">
        <f t="shared" si="98"/>
        <v>0</v>
      </c>
      <c r="BE104" s="136">
        <f t="shared" si="98"/>
        <v>0</v>
      </c>
      <c r="BF104" s="15"/>
      <c r="BG104" s="15"/>
      <c r="BH104" s="15"/>
      <c r="BI104" s="15"/>
      <c r="BJ104" s="15"/>
      <c r="BK104" s="15"/>
    </row>
    <row r="105" spans="1:63" s="7" customFormat="1" ht="15.75" hidden="1" x14ac:dyDescent="0.25">
      <c r="A105" s="129" t="s">
        <v>148</v>
      </c>
      <c r="B105" s="130">
        <f>B101+B102+B103+B104</f>
        <v>0</v>
      </c>
      <c r="C105" s="131">
        <f>C101+C102+C103+C104</f>
        <v>0</v>
      </c>
      <c r="D105" s="130">
        <f>D101+D102+D103+D104</f>
        <v>0</v>
      </c>
      <c r="E105" s="131">
        <f>E101+E102+E103+E104</f>
        <v>0</v>
      </c>
      <c r="F105" s="131">
        <f>F101+F102+F103+F104</f>
        <v>0</v>
      </c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0">
        <f t="shared" ref="U105:AX105" si="99">U101+U102+U103+U104</f>
        <v>0</v>
      </c>
      <c r="V105" s="51">
        <f t="shared" si="99"/>
        <v>0</v>
      </c>
      <c r="W105" s="51">
        <f t="shared" si="99"/>
        <v>0</v>
      </c>
      <c r="X105" s="51">
        <f t="shared" si="99"/>
        <v>0</v>
      </c>
      <c r="Y105" s="51">
        <f t="shared" si="99"/>
        <v>0</v>
      </c>
      <c r="Z105" s="51">
        <f t="shared" si="99"/>
        <v>0</v>
      </c>
      <c r="AA105" s="130">
        <f t="shared" ref="AA105:AF105" si="100">AA101+AA102+AA103+AA104</f>
        <v>0</v>
      </c>
      <c r="AB105" s="51">
        <f t="shared" si="100"/>
        <v>0</v>
      </c>
      <c r="AC105" s="51">
        <f t="shared" si="100"/>
        <v>0</v>
      </c>
      <c r="AD105" s="51">
        <f t="shared" si="100"/>
        <v>0</v>
      </c>
      <c r="AE105" s="51">
        <f t="shared" si="100"/>
        <v>0</v>
      </c>
      <c r="AF105" s="51">
        <f t="shared" si="100"/>
        <v>0</v>
      </c>
      <c r="AG105" s="51">
        <f t="shared" si="99"/>
        <v>0</v>
      </c>
      <c r="AH105" s="51">
        <f t="shared" si="99"/>
        <v>0</v>
      </c>
      <c r="AI105" s="51">
        <f t="shared" si="99"/>
        <v>0</v>
      </c>
      <c r="AJ105" s="51">
        <f t="shared" si="99"/>
        <v>0</v>
      </c>
      <c r="AK105" s="51">
        <f t="shared" si="99"/>
        <v>0</v>
      </c>
      <c r="AL105" s="51">
        <f t="shared" si="99"/>
        <v>0</v>
      </c>
      <c r="AM105" s="51">
        <f t="shared" si="99"/>
        <v>0</v>
      </c>
      <c r="AN105" s="51">
        <f t="shared" si="99"/>
        <v>0</v>
      </c>
      <c r="AO105" s="51">
        <f t="shared" si="99"/>
        <v>0</v>
      </c>
      <c r="AP105" s="51">
        <f t="shared" si="99"/>
        <v>0</v>
      </c>
      <c r="AQ105" s="51">
        <f t="shared" si="99"/>
        <v>0</v>
      </c>
      <c r="AR105" s="51">
        <f t="shared" si="99"/>
        <v>0</v>
      </c>
      <c r="AS105" s="51">
        <f t="shared" si="99"/>
        <v>0</v>
      </c>
      <c r="AT105" s="51">
        <f t="shared" si="99"/>
        <v>0</v>
      </c>
      <c r="AU105" s="51">
        <f t="shared" si="99"/>
        <v>0</v>
      </c>
      <c r="AV105" s="51">
        <f t="shared" si="99"/>
        <v>0</v>
      </c>
      <c r="AW105" s="51">
        <f t="shared" si="99"/>
        <v>0</v>
      </c>
      <c r="AX105" s="51">
        <f t="shared" si="99"/>
        <v>0</v>
      </c>
      <c r="AY105" s="54"/>
      <c r="AZ105" s="136">
        <f t="shared" si="98"/>
        <v>0</v>
      </c>
      <c r="BA105" s="136">
        <f t="shared" si="98"/>
        <v>0</v>
      </c>
      <c r="BB105" s="136">
        <f t="shared" si="98"/>
        <v>0</v>
      </c>
      <c r="BC105" s="136">
        <f t="shared" si="98"/>
        <v>0</v>
      </c>
      <c r="BD105" s="136">
        <f t="shared" si="98"/>
        <v>0</v>
      </c>
      <c r="BE105" s="136">
        <f t="shared" si="98"/>
        <v>0</v>
      </c>
      <c r="BF105" s="54"/>
      <c r="BG105" s="54"/>
      <c r="BH105" s="54"/>
      <c r="BI105" s="54"/>
      <c r="BJ105" s="54"/>
      <c r="BK105" s="54"/>
    </row>
    <row r="106" spans="1:63" ht="15.75" hidden="1" x14ac:dyDescent="0.25">
      <c r="A106" s="133" t="s">
        <v>147</v>
      </c>
      <c r="B106" s="127">
        <f>B49</f>
        <v>0</v>
      </c>
      <c r="C106" s="127">
        <f>C49</f>
        <v>0</v>
      </c>
      <c r="D106" s="127">
        <f>D49</f>
        <v>0</v>
      </c>
      <c r="E106" s="127">
        <f>E49</f>
        <v>0</v>
      </c>
      <c r="F106" s="128">
        <f>F49</f>
        <v>0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108">
        <f>U49</f>
        <v>0</v>
      </c>
      <c r="V106" s="108">
        <f>V49*V100</f>
        <v>0</v>
      </c>
      <c r="W106" s="108">
        <f>W49*W100</f>
        <v>0</v>
      </c>
      <c r="X106" s="108">
        <f>X49*X100</f>
        <v>0</v>
      </c>
      <c r="Y106" s="108">
        <f>Y49*Y100</f>
        <v>0</v>
      </c>
      <c r="Z106" s="108">
        <f>Z49</f>
        <v>0</v>
      </c>
      <c r="AA106" s="108">
        <f>AA49</f>
        <v>0</v>
      </c>
      <c r="AB106" s="108">
        <f>AB49*AB100</f>
        <v>0</v>
      </c>
      <c r="AC106" s="108">
        <f>AC49*AC100</f>
        <v>0</v>
      </c>
      <c r="AD106" s="108">
        <f>AD49*AD100</f>
        <v>0</v>
      </c>
      <c r="AE106" s="108">
        <f>AE49*AE100</f>
        <v>0</v>
      </c>
      <c r="AF106" s="108">
        <f>AF49</f>
        <v>0</v>
      </c>
      <c r="AG106" s="108">
        <f>AG49</f>
        <v>0</v>
      </c>
      <c r="AH106" s="108">
        <f>AH49*AH100</f>
        <v>0</v>
      </c>
      <c r="AI106" s="108">
        <f>AI49*AI100</f>
        <v>0</v>
      </c>
      <c r="AJ106" s="108">
        <f>AJ49*AJ100</f>
        <v>0</v>
      </c>
      <c r="AK106" s="108">
        <f>AK49*AK100</f>
        <v>0</v>
      </c>
      <c r="AL106" s="108">
        <f>AL49</f>
        <v>0</v>
      </c>
      <c r="AM106" s="108">
        <f>AM49</f>
        <v>0</v>
      </c>
      <c r="AN106" s="108">
        <f>AN49*AN100</f>
        <v>0</v>
      </c>
      <c r="AO106" s="108">
        <f>AO49*AO100</f>
        <v>0</v>
      </c>
      <c r="AP106" s="108">
        <f>AP49*AP100</f>
        <v>0</v>
      </c>
      <c r="AQ106" s="108">
        <f>AQ49*AQ100</f>
        <v>0</v>
      </c>
      <c r="AR106" s="108">
        <f>AR49</f>
        <v>0</v>
      </c>
      <c r="AS106" s="108">
        <f>AS49</f>
        <v>0</v>
      </c>
      <c r="AT106" s="108">
        <f>AT49*AT100</f>
        <v>0</v>
      </c>
      <c r="AU106" s="108">
        <f>AU49*AU100</f>
        <v>0</v>
      </c>
      <c r="AV106" s="108">
        <f>AV49*AV100</f>
        <v>0</v>
      </c>
      <c r="AW106" s="108">
        <f>AW49*AW100</f>
        <v>0</v>
      </c>
      <c r="AX106" s="108">
        <f>AX49</f>
        <v>0</v>
      </c>
      <c r="AY106" s="15"/>
      <c r="AZ106" s="136">
        <f t="shared" si="98"/>
        <v>0</v>
      </c>
      <c r="BA106" s="136">
        <f t="shared" si="98"/>
        <v>0</v>
      </c>
      <c r="BB106" s="136">
        <f t="shared" si="98"/>
        <v>0</v>
      </c>
      <c r="BC106" s="136">
        <f t="shared" si="98"/>
        <v>0</v>
      </c>
      <c r="BD106" s="136">
        <f t="shared" si="98"/>
        <v>0</v>
      </c>
      <c r="BE106" s="136">
        <f t="shared" si="98"/>
        <v>0</v>
      </c>
      <c r="BF106" s="15"/>
      <c r="BG106" s="15"/>
      <c r="BH106" s="15"/>
      <c r="BI106" s="15"/>
      <c r="BJ106" s="15"/>
      <c r="BK106" s="15"/>
    </row>
    <row r="107" spans="1:63" s="7" customFormat="1" ht="15.75" hidden="1" x14ac:dyDescent="0.25">
      <c r="A107" s="134" t="s">
        <v>159</v>
      </c>
      <c r="B107" s="131">
        <f>B105+B106</f>
        <v>0</v>
      </c>
      <c r="C107" s="131">
        <f>C105+C106</f>
        <v>0</v>
      </c>
      <c r="D107" s="131">
        <f>D105+D106</f>
        <v>0</v>
      </c>
      <c r="E107" s="131">
        <f>E105+E106</f>
        <v>0</v>
      </c>
      <c r="F107" s="131">
        <f>F105+F106</f>
        <v>0</v>
      </c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51">
        <f t="shared" ref="U107:AX107" si="101">U105+U106</f>
        <v>0</v>
      </c>
      <c r="V107" s="51">
        <f t="shared" si="101"/>
        <v>0</v>
      </c>
      <c r="W107" s="51">
        <f t="shared" si="101"/>
        <v>0</v>
      </c>
      <c r="X107" s="51">
        <f t="shared" si="101"/>
        <v>0</v>
      </c>
      <c r="Y107" s="51">
        <f t="shared" si="101"/>
        <v>0</v>
      </c>
      <c r="Z107" s="51">
        <f t="shared" si="101"/>
        <v>0</v>
      </c>
      <c r="AA107" s="51">
        <f t="shared" ref="AA107:AF107" si="102">AA105+AA106</f>
        <v>0</v>
      </c>
      <c r="AB107" s="51">
        <f t="shared" si="102"/>
        <v>0</v>
      </c>
      <c r="AC107" s="51">
        <f t="shared" si="102"/>
        <v>0</v>
      </c>
      <c r="AD107" s="51">
        <f t="shared" si="102"/>
        <v>0</v>
      </c>
      <c r="AE107" s="51">
        <f t="shared" si="102"/>
        <v>0</v>
      </c>
      <c r="AF107" s="51">
        <f t="shared" si="102"/>
        <v>0</v>
      </c>
      <c r="AG107" s="51">
        <f t="shared" si="101"/>
        <v>0</v>
      </c>
      <c r="AH107" s="51">
        <f t="shared" si="101"/>
        <v>0</v>
      </c>
      <c r="AI107" s="51">
        <f t="shared" si="101"/>
        <v>0</v>
      </c>
      <c r="AJ107" s="51">
        <f t="shared" si="101"/>
        <v>0</v>
      </c>
      <c r="AK107" s="51">
        <f t="shared" si="101"/>
        <v>0</v>
      </c>
      <c r="AL107" s="51">
        <f t="shared" si="101"/>
        <v>0</v>
      </c>
      <c r="AM107" s="51">
        <f t="shared" si="101"/>
        <v>0</v>
      </c>
      <c r="AN107" s="51">
        <f t="shared" si="101"/>
        <v>0</v>
      </c>
      <c r="AO107" s="51">
        <f t="shared" si="101"/>
        <v>0</v>
      </c>
      <c r="AP107" s="51">
        <f t="shared" si="101"/>
        <v>0</v>
      </c>
      <c r="AQ107" s="51">
        <f t="shared" si="101"/>
        <v>0</v>
      </c>
      <c r="AR107" s="51">
        <f t="shared" si="101"/>
        <v>0</v>
      </c>
      <c r="AS107" s="51">
        <f t="shared" si="101"/>
        <v>0</v>
      </c>
      <c r="AT107" s="51">
        <f t="shared" si="101"/>
        <v>0</v>
      </c>
      <c r="AU107" s="51">
        <f t="shared" si="101"/>
        <v>0</v>
      </c>
      <c r="AV107" s="51">
        <f t="shared" si="101"/>
        <v>0</v>
      </c>
      <c r="AW107" s="51">
        <f t="shared" si="101"/>
        <v>0</v>
      </c>
      <c r="AX107" s="51">
        <f t="shared" si="101"/>
        <v>0</v>
      </c>
      <c r="AY107" s="54"/>
      <c r="AZ107" s="136">
        <f t="shared" si="98"/>
        <v>0</v>
      </c>
      <c r="BA107" s="136">
        <f t="shared" si="98"/>
        <v>0</v>
      </c>
      <c r="BB107" s="136">
        <f t="shared" si="98"/>
        <v>0</v>
      </c>
      <c r="BC107" s="136">
        <f t="shared" si="98"/>
        <v>0</v>
      </c>
      <c r="BD107" s="136">
        <f t="shared" si="98"/>
        <v>0</v>
      </c>
      <c r="BE107" s="136">
        <f t="shared" si="98"/>
        <v>0</v>
      </c>
      <c r="BF107" s="54"/>
      <c r="BG107" s="54"/>
      <c r="BH107" s="54"/>
      <c r="BI107" s="54"/>
      <c r="BJ107" s="54"/>
      <c r="BK107" s="54"/>
    </row>
    <row r="108" spans="1:63" s="7" customFormat="1" ht="21" hidden="1" x14ac:dyDescent="0.35">
      <c r="A108" s="134"/>
      <c r="B108" s="135"/>
      <c r="C108" s="135"/>
      <c r="D108" s="135"/>
      <c r="E108" s="135"/>
      <c r="F108" s="135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76" t="s">
        <v>3</v>
      </c>
      <c r="V108" s="77" t="s">
        <v>79</v>
      </c>
      <c r="W108" s="78" t="s">
        <v>80</v>
      </c>
      <c r="X108" s="79" t="s">
        <v>241</v>
      </c>
      <c r="Y108" s="77" t="s">
        <v>242</v>
      </c>
      <c r="Z108" s="77" t="s">
        <v>12</v>
      </c>
      <c r="AA108" s="76" t="s">
        <v>3</v>
      </c>
      <c r="AB108" s="77" t="s">
        <v>79</v>
      </c>
      <c r="AC108" s="78" t="s">
        <v>80</v>
      </c>
      <c r="AD108" s="79" t="s">
        <v>241</v>
      </c>
      <c r="AE108" s="77" t="s">
        <v>242</v>
      </c>
      <c r="AF108" s="77" t="s">
        <v>12</v>
      </c>
      <c r="AG108" s="80" t="s">
        <v>3</v>
      </c>
      <c r="AH108" s="81" t="s">
        <v>79</v>
      </c>
      <c r="AI108" s="82" t="s">
        <v>80</v>
      </c>
      <c r="AJ108" s="83" t="s">
        <v>241</v>
      </c>
      <c r="AK108" s="81" t="s">
        <v>242</v>
      </c>
      <c r="AL108" s="81" t="s">
        <v>12</v>
      </c>
      <c r="AM108" s="80" t="s">
        <v>3</v>
      </c>
      <c r="AN108" s="81" t="s">
        <v>79</v>
      </c>
      <c r="AO108" s="82" t="s">
        <v>80</v>
      </c>
      <c r="AP108" s="83" t="s">
        <v>241</v>
      </c>
      <c r="AQ108" s="81" t="s">
        <v>242</v>
      </c>
      <c r="AR108" s="81" t="s">
        <v>12</v>
      </c>
      <c r="AS108" s="76" t="s">
        <v>3</v>
      </c>
      <c r="AT108" s="77" t="s">
        <v>79</v>
      </c>
      <c r="AU108" s="78" t="s">
        <v>80</v>
      </c>
      <c r="AV108" s="79" t="s">
        <v>241</v>
      </c>
      <c r="AW108" s="77" t="s">
        <v>242</v>
      </c>
      <c r="AX108" s="77" t="s">
        <v>12</v>
      </c>
      <c r="AY108" s="54"/>
      <c r="AZ108" s="136"/>
      <c r="BA108" s="136"/>
      <c r="BB108" s="136"/>
      <c r="BC108" s="136"/>
      <c r="BD108" s="136"/>
      <c r="BE108" s="136"/>
      <c r="BF108" s="54"/>
      <c r="BG108" s="54"/>
      <c r="BH108" s="54"/>
      <c r="BI108" s="54"/>
      <c r="BJ108" s="54"/>
      <c r="BK108" s="54"/>
    </row>
    <row r="109" spans="1:63" s="7" customFormat="1" ht="16.5" hidden="1" thickBot="1" x14ac:dyDescent="0.3">
      <c r="A109" s="134"/>
      <c r="B109" s="135"/>
      <c r="C109" s="135"/>
      <c r="D109" s="135"/>
      <c r="E109" s="135"/>
      <c r="F109" s="135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63" t="s">
        <v>39</v>
      </c>
      <c r="V109" s="64" t="s">
        <v>39</v>
      </c>
      <c r="W109" s="65" t="s">
        <v>39</v>
      </c>
      <c r="X109" s="66" t="s">
        <v>39</v>
      </c>
      <c r="Y109" s="67" t="s">
        <v>39</v>
      </c>
      <c r="Z109" s="67" t="s">
        <v>39</v>
      </c>
      <c r="AA109" s="63" t="s">
        <v>39</v>
      </c>
      <c r="AB109" s="64" t="s">
        <v>39</v>
      </c>
      <c r="AC109" s="65" t="s">
        <v>39</v>
      </c>
      <c r="AD109" s="66" t="s">
        <v>39</v>
      </c>
      <c r="AE109" s="67" t="s">
        <v>39</v>
      </c>
      <c r="AF109" s="67" t="s">
        <v>39</v>
      </c>
      <c r="AG109" s="68" t="s">
        <v>39</v>
      </c>
      <c r="AH109" s="69" t="s">
        <v>39</v>
      </c>
      <c r="AI109" s="70" t="s">
        <v>39</v>
      </c>
      <c r="AJ109" s="71" t="s">
        <v>39</v>
      </c>
      <c r="AK109" s="72" t="s">
        <v>39</v>
      </c>
      <c r="AL109" s="72" t="s">
        <v>39</v>
      </c>
      <c r="AM109" s="68" t="s">
        <v>39</v>
      </c>
      <c r="AN109" s="69" t="s">
        <v>39</v>
      </c>
      <c r="AO109" s="70" t="s">
        <v>39</v>
      </c>
      <c r="AP109" s="71" t="s">
        <v>39</v>
      </c>
      <c r="AQ109" s="72" t="s">
        <v>39</v>
      </c>
      <c r="AR109" s="72" t="s">
        <v>39</v>
      </c>
      <c r="AS109" s="63" t="s">
        <v>39</v>
      </c>
      <c r="AT109" s="64" t="s">
        <v>39</v>
      </c>
      <c r="AU109" s="65" t="s">
        <v>39</v>
      </c>
      <c r="AV109" s="66" t="s">
        <v>39</v>
      </c>
      <c r="AW109" s="67" t="s">
        <v>39</v>
      </c>
      <c r="AX109" s="67" t="s">
        <v>39</v>
      </c>
      <c r="AY109" s="54"/>
      <c r="AZ109" s="136"/>
      <c r="BA109" s="136"/>
      <c r="BB109" s="136"/>
      <c r="BC109" s="136"/>
      <c r="BD109" s="136"/>
      <c r="BE109" s="136"/>
      <c r="BF109" s="54"/>
      <c r="BG109" s="54"/>
      <c r="BH109" s="54"/>
      <c r="BI109" s="54"/>
      <c r="BJ109" s="54"/>
      <c r="BK109" s="54"/>
    </row>
    <row r="110" spans="1:63" s="7" customFormat="1" ht="9" hidden="1" customHeight="1" x14ac:dyDescent="0.25">
      <c r="A110" s="13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54"/>
      <c r="AZ110" s="136"/>
      <c r="BA110" s="136"/>
      <c r="BB110" s="136"/>
      <c r="BC110" s="136"/>
      <c r="BD110" s="136"/>
      <c r="BE110" s="136"/>
      <c r="BF110" s="54"/>
      <c r="BG110" s="54"/>
      <c r="BH110" s="54"/>
      <c r="BI110" s="54"/>
      <c r="BJ110" s="54"/>
      <c r="BK110" s="54"/>
    </row>
    <row r="111" spans="1:63" ht="15.75" hidden="1" x14ac:dyDescent="0.25">
      <c r="A111" s="137" t="s">
        <v>186</v>
      </c>
      <c r="B111" s="39"/>
      <c r="C111" s="39"/>
      <c r="D111" s="39"/>
      <c r="E111" s="39"/>
      <c r="F111" s="39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1:63" hidden="1" x14ac:dyDescent="0.25">
      <c r="A112" s="138" t="s">
        <v>160</v>
      </c>
      <c r="B112" s="127">
        <f>SUM(B6:B19)</f>
        <v>0</v>
      </c>
      <c r="C112" s="127">
        <f>SUM(C6:C19)</f>
        <v>0</v>
      </c>
      <c r="D112" s="127">
        <f>SUM(D6:D19)</f>
        <v>0</v>
      </c>
      <c r="E112" s="127">
        <f>SUM(E6:E19)</f>
        <v>0</v>
      </c>
      <c r="F112" s="139">
        <f>SUM(F6:F19)</f>
        <v>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1:63" hidden="1" x14ac:dyDescent="0.25">
      <c r="A113" s="140" t="s">
        <v>137</v>
      </c>
      <c r="B113" s="127">
        <f>SUM(B20:B31)</f>
        <v>0</v>
      </c>
      <c r="C113" s="127">
        <f>SUM(C20:C31)</f>
        <v>0</v>
      </c>
      <c r="D113" s="127">
        <f>SUM(D20:D31)</f>
        <v>0</v>
      </c>
      <c r="E113" s="127">
        <f>SUM(E20:E31)</f>
        <v>0</v>
      </c>
      <c r="F113" s="141">
        <f>SUM(F20:F31)</f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1:63" hidden="1" x14ac:dyDescent="0.25">
      <c r="A114" s="142" t="s">
        <v>138</v>
      </c>
      <c r="B114" s="127">
        <f>SUM(B32:B34)</f>
        <v>0</v>
      </c>
      <c r="C114" s="127">
        <f>SUM(C32:C34)</f>
        <v>0</v>
      </c>
      <c r="D114" s="127">
        <f>SUM(D32:D34)</f>
        <v>0</v>
      </c>
      <c r="E114" s="127">
        <f>SUM(E32:E34)</f>
        <v>0</v>
      </c>
      <c r="F114" s="143">
        <f>SUM(F32:F34)</f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1:63" hidden="1" x14ac:dyDescent="0.25">
      <c r="A115" s="144" t="s">
        <v>156</v>
      </c>
      <c r="B115" s="127">
        <f>SUM(B35:B41)+B49</f>
        <v>0</v>
      </c>
      <c r="C115" s="127">
        <f>SUM(C35:C41)+C49</f>
        <v>0</v>
      </c>
      <c r="D115" s="127">
        <f>SUM(D35:D41)+D49</f>
        <v>0</v>
      </c>
      <c r="E115" s="127">
        <f>SUM(E35:E41)+E49</f>
        <v>0</v>
      </c>
      <c r="F115" s="145">
        <f>SUM(F35:F41)+F49</f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</row>
    <row r="116" spans="1:63" hidden="1" x14ac:dyDescent="0.25">
      <c r="A116" s="146" t="s">
        <v>157</v>
      </c>
      <c r="B116" s="127">
        <f>B63</f>
        <v>0</v>
      </c>
      <c r="C116" s="127">
        <f>C63</f>
        <v>0</v>
      </c>
      <c r="D116" s="127">
        <f>D63</f>
        <v>0</v>
      </c>
      <c r="E116" s="127">
        <f>E63</f>
        <v>0</v>
      </c>
      <c r="F116" s="147">
        <f>F63</f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</row>
    <row r="117" spans="1:63" hidden="1" x14ac:dyDescent="0.25">
      <c r="A117" s="148" t="s">
        <v>158</v>
      </c>
      <c r="B117" s="127">
        <f>B69</f>
        <v>0</v>
      </c>
      <c r="C117" s="127">
        <f>C69</f>
        <v>0</v>
      </c>
      <c r="D117" s="127">
        <f>D69</f>
        <v>0</v>
      </c>
      <c r="E117" s="127">
        <f>E69</f>
        <v>0</v>
      </c>
      <c r="F117" s="149">
        <f>F69</f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</row>
    <row r="118" spans="1:63" hidden="1" x14ac:dyDescent="0.25">
      <c r="A118" s="15"/>
      <c r="B118" s="150">
        <f>SUM(B112:B117)</f>
        <v>0</v>
      </c>
      <c r="C118" s="150">
        <f>SUM(C112:C117)</f>
        <v>0</v>
      </c>
      <c r="D118" s="150">
        <f>SUM(D112:D117)</f>
        <v>0</v>
      </c>
      <c r="E118" s="150">
        <f>SUM(E112:E117)</f>
        <v>0</v>
      </c>
      <c r="F118" s="150">
        <f>SUM(F112:F117)</f>
        <v>0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</row>
    <row r="119" spans="1:63" hidden="1" x14ac:dyDescent="0.25">
      <c r="A119" s="151" t="s">
        <v>107</v>
      </c>
      <c r="B119" s="86">
        <f>B75-B74-B118</f>
        <v>0</v>
      </c>
      <c r="C119" s="86">
        <f>C75-C74-C118</f>
        <v>0</v>
      </c>
      <c r="D119" s="86">
        <f>D75-D74-D118</f>
        <v>0</v>
      </c>
      <c r="E119" s="86">
        <f>E75-E74-E118</f>
        <v>0</v>
      </c>
      <c r="F119" s="86">
        <f>F75-F74-F118</f>
        <v>0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</row>
    <row r="120" spans="1:63" hidden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</row>
    <row r="121" spans="1:63" hidden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</row>
    <row r="122" spans="1:63" hidden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</row>
    <row r="123" spans="1:63" hidden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</row>
    <row r="124" spans="1:63" hidden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</row>
    <row r="125" spans="1:63" hidden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</row>
    <row r="126" spans="1:63" ht="24.75" hidden="1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</row>
    <row r="127" spans="1:6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</row>
    <row r="128" spans="1:6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</row>
    <row r="129" spans="1:63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</row>
    <row r="130" spans="1:63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</row>
    <row r="131" spans="1:63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</row>
    <row r="132" spans="1:63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</row>
    <row r="133" spans="1:63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</row>
    <row r="134" spans="1:63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</row>
    <row r="135" spans="1:63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</row>
    <row r="136" spans="1:63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</row>
    <row r="137" spans="1:63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</row>
    <row r="138" spans="1:63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</row>
    <row r="139" spans="1:63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</row>
    <row r="140" spans="1:63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</row>
    <row r="141" spans="1:63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</row>
  </sheetData>
  <sheetProtection algorithmName="SHA-512" hashValue="3jem7WBKHuqnc4nUnJScicdILecSStjPCNVgyd2gY5cRYWX/PZeOXu3sMSuxKn8pHbK599X+jEAgmCk4zkRuAQ==" saltValue="ofhUAMJQ15RiBka8ZTR4jw==" spinCount="100000" sheet="1" objects="1" scenarios="1" formatCells="0" formatColumns="0" formatRows="0" selectLockedCells="1"/>
  <mergeCells count="23">
    <mergeCell ref="N64:T64"/>
    <mergeCell ref="N70:T70"/>
    <mergeCell ref="D2:D3"/>
    <mergeCell ref="AM2:AR2"/>
    <mergeCell ref="U2:Z2"/>
    <mergeCell ref="G50:M50"/>
    <mergeCell ref="N50:T50"/>
    <mergeCell ref="AA2:AF2"/>
    <mergeCell ref="N5:T5"/>
    <mergeCell ref="G5:M5"/>
    <mergeCell ref="O4:T4"/>
    <mergeCell ref="G1:M1"/>
    <mergeCell ref="N1:T1"/>
    <mergeCell ref="B2:B3"/>
    <mergeCell ref="N2:N3"/>
    <mergeCell ref="O2:T2"/>
    <mergeCell ref="A2:A4"/>
    <mergeCell ref="F2:F3"/>
    <mergeCell ref="H2:M2"/>
    <mergeCell ref="AS2:AX2"/>
    <mergeCell ref="AG2:AL2"/>
    <mergeCell ref="G2:G3"/>
    <mergeCell ref="H4:M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5240-2C5C-4034-A632-1F97BA11DCC5}">
  <sheetPr>
    <tabColor theme="0"/>
  </sheetPr>
  <dimension ref="A1:M45"/>
  <sheetViews>
    <sheetView showGridLines="0" zoomScaleNormal="100" workbookViewId="0">
      <selection activeCell="H23" sqref="H23"/>
    </sheetView>
  </sheetViews>
  <sheetFormatPr defaultRowHeight="15" x14ac:dyDescent="0.25"/>
  <cols>
    <col min="1" max="1" width="44.85546875" customWidth="1"/>
    <col min="2" max="2" width="11" customWidth="1"/>
    <col min="3" max="3" width="9.28515625" customWidth="1"/>
    <col min="4" max="5" width="0.42578125" customWidth="1"/>
    <col min="6" max="6" width="42.7109375" customWidth="1"/>
    <col min="7" max="7" width="15.42578125" customWidth="1"/>
    <col min="8" max="8" width="10" customWidth="1"/>
    <col min="9" max="17" width="8.42578125" customWidth="1"/>
  </cols>
  <sheetData>
    <row r="1" spans="1:13" x14ac:dyDescent="0.25">
      <c r="A1" s="432" t="s">
        <v>406</v>
      </c>
      <c r="B1" s="433"/>
      <c r="C1" s="433"/>
      <c r="D1" s="433"/>
      <c r="E1" s="433"/>
      <c r="F1" s="433"/>
      <c r="G1" s="433"/>
      <c r="H1" s="433"/>
    </row>
    <row r="2" spans="1:13" ht="19.5" customHeight="1" thickBot="1" x14ac:dyDescent="0.3">
      <c r="A2" s="615" t="s">
        <v>409</v>
      </c>
      <c r="B2" s="615"/>
      <c r="C2" s="615"/>
      <c r="D2" s="433"/>
      <c r="E2" s="433"/>
      <c r="F2" s="433"/>
      <c r="G2" s="433"/>
      <c r="H2" s="433"/>
    </row>
    <row r="3" spans="1:13" ht="18" customHeight="1" x14ac:dyDescent="0.25">
      <c r="A3" s="629" t="s">
        <v>93</v>
      </c>
      <c r="B3" s="630"/>
      <c r="C3" s="630"/>
      <c r="D3" s="631"/>
      <c r="E3" s="620" t="str">
        <f>IF('Plodiny 2024'!G2=0,"",'Plodiny 2024'!G2)</f>
        <v/>
      </c>
      <c r="F3" s="621"/>
      <c r="G3" s="621"/>
      <c r="H3" s="622"/>
    </row>
    <row r="4" spans="1:13" ht="18" customHeight="1" x14ac:dyDescent="0.25">
      <c r="A4" s="632" t="s">
        <v>339</v>
      </c>
      <c r="B4" s="633"/>
      <c r="C4" s="633"/>
      <c r="D4" s="634"/>
      <c r="E4" s="623">
        <v>2025</v>
      </c>
      <c r="F4" s="624"/>
      <c r="G4" s="624"/>
      <c r="H4" s="625"/>
    </row>
    <row r="5" spans="1:13" ht="18" customHeight="1" thickBot="1" x14ac:dyDescent="0.3">
      <c r="A5" s="635" t="s">
        <v>94</v>
      </c>
      <c r="B5" s="636"/>
      <c r="C5" s="636"/>
      <c r="D5" s="637"/>
      <c r="E5" s="626" t="s">
        <v>331</v>
      </c>
      <c r="F5" s="627"/>
      <c r="G5" s="627"/>
      <c r="H5" s="628"/>
    </row>
    <row r="6" spans="1:13" ht="21.75" customHeight="1" thickBot="1" x14ac:dyDescent="0.3">
      <c r="A6" s="616" t="s">
        <v>410</v>
      </c>
      <c r="B6" s="616"/>
      <c r="C6" s="616"/>
      <c r="D6" s="433"/>
      <c r="E6" s="434"/>
      <c r="F6" s="616" t="s">
        <v>408</v>
      </c>
      <c r="G6" s="616"/>
      <c r="H6" s="616"/>
    </row>
    <row r="7" spans="1:13" ht="18" customHeight="1" x14ac:dyDescent="0.25">
      <c r="A7" s="641" t="s">
        <v>340</v>
      </c>
      <c r="B7" s="642"/>
      <c r="C7" s="445" t="s">
        <v>204</v>
      </c>
      <c r="D7" s="466"/>
      <c r="E7" s="435"/>
      <c r="F7" s="447" t="s">
        <v>365</v>
      </c>
      <c r="G7" s="448" t="s">
        <v>379</v>
      </c>
      <c r="H7" s="445" t="s">
        <v>344</v>
      </c>
    </row>
    <row r="8" spans="1:13" ht="18" customHeight="1" thickBot="1" x14ac:dyDescent="0.3">
      <c r="A8" s="643" t="s">
        <v>435</v>
      </c>
      <c r="B8" s="644"/>
      <c r="C8" s="446">
        <f>IF('Plodiny 2024'!D6=0,'Plodiny 2024'!D4,'Plodiny 2024'!D6)</f>
        <v>0</v>
      </c>
      <c r="D8" s="465"/>
      <c r="E8" s="433"/>
      <c r="F8" s="449" t="s">
        <v>383</v>
      </c>
      <c r="G8" s="441">
        <f>AZZP!F17</f>
        <v>0</v>
      </c>
      <c r="H8" s="450">
        <v>1.5</v>
      </c>
    </row>
    <row r="9" spans="1:13" ht="22.5" customHeight="1" thickBot="1" x14ac:dyDescent="0.3">
      <c r="A9" s="617" t="s">
        <v>414</v>
      </c>
      <c r="B9" s="617"/>
      <c r="C9" s="617"/>
      <c r="D9" s="617"/>
      <c r="E9" s="433"/>
      <c r="F9" s="449" t="s">
        <v>384</v>
      </c>
      <c r="G9" s="441">
        <f>AZZP!F18</f>
        <v>0</v>
      </c>
      <c r="H9" s="450">
        <v>1</v>
      </c>
      <c r="I9" s="429"/>
      <c r="J9" s="429"/>
      <c r="K9" s="429"/>
      <c r="L9" s="429"/>
    </row>
    <row r="10" spans="1:13" ht="18" customHeight="1" x14ac:dyDescent="0.25">
      <c r="A10" s="645" t="s">
        <v>341</v>
      </c>
      <c r="B10" s="646"/>
      <c r="C10" s="454">
        <f>IF(E4=0,"",E4-1)</f>
        <v>2024</v>
      </c>
      <c r="D10" s="468"/>
      <c r="E10" s="433"/>
      <c r="F10" s="449" t="s">
        <v>385</v>
      </c>
      <c r="G10" s="441">
        <f>AZZP!F19</f>
        <v>0</v>
      </c>
      <c r="H10" s="450">
        <v>0.5</v>
      </c>
      <c r="I10" s="430"/>
      <c r="J10" s="430"/>
      <c r="K10" s="430"/>
      <c r="L10" s="430"/>
    </row>
    <row r="11" spans="1:13" ht="18" customHeight="1" x14ac:dyDescent="0.25">
      <c r="A11" s="647" t="s">
        <v>96</v>
      </c>
      <c r="B11" s="648"/>
      <c r="C11" s="455" t="s">
        <v>342</v>
      </c>
      <c r="D11" s="466"/>
      <c r="E11" s="436"/>
      <c r="F11" s="449" t="s">
        <v>386</v>
      </c>
      <c r="G11" s="441">
        <f>AZZP!F20</f>
        <v>0</v>
      </c>
      <c r="H11" s="450">
        <v>0</v>
      </c>
      <c r="I11" s="430"/>
      <c r="J11" s="430"/>
      <c r="K11" s="430"/>
      <c r="L11" s="430"/>
    </row>
    <row r="12" spans="1:13" ht="18" customHeight="1" x14ac:dyDescent="0.25">
      <c r="A12" s="618" t="s">
        <v>363</v>
      </c>
      <c r="B12" s="619"/>
      <c r="C12" s="456">
        <f>'Plodiny 2024'!AM79/1000</f>
        <v>0</v>
      </c>
      <c r="D12" s="465"/>
      <c r="E12" s="436"/>
      <c r="F12" s="449" t="s">
        <v>387</v>
      </c>
      <c r="G12" s="441">
        <f>AZZP!F21</f>
        <v>0</v>
      </c>
      <c r="H12" s="450">
        <v>0</v>
      </c>
      <c r="I12" s="426"/>
      <c r="J12" s="426"/>
      <c r="K12" s="426"/>
      <c r="L12" s="426"/>
    </row>
    <row r="13" spans="1:13" ht="18" customHeight="1" x14ac:dyDescent="0.25">
      <c r="A13" s="618" t="s">
        <v>364</v>
      </c>
      <c r="B13" s="619"/>
      <c r="C13" s="456">
        <f>'Plodiny 2024'!AP79/1000</f>
        <v>0</v>
      </c>
      <c r="D13" s="465"/>
      <c r="E13" s="436"/>
      <c r="F13" s="449" t="s">
        <v>346</v>
      </c>
      <c r="G13" s="441">
        <f>AZZP!F22</f>
        <v>0</v>
      </c>
      <c r="H13" s="450">
        <v>1</v>
      </c>
      <c r="I13" s="427"/>
      <c r="J13" s="427"/>
      <c r="K13" s="427"/>
      <c r="L13" s="427"/>
      <c r="M13" s="415"/>
    </row>
    <row r="14" spans="1:13" ht="18" customHeight="1" thickBot="1" x14ac:dyDescent="0.3">
      <c r="A14" s="639" t="s">
        <v>343</v>
      </c>
      <c r="B14" s="640"/>
      <c r="C14" s="457">
        <f>SUM(C12:C13)</f>
        <v>0</v>
      </c>
      <c r="D14" s="467"/>
      <c r="E14" s="436"/>
      <c r="F14" s="451" t="s">
        <v>366</v>
      </c>
      <c r="G14" s="452">
        <f>SUM(G8:G13)</f>
        <v>0</v>
      </c>
      <c r="H14" s="453" t="str">
        <f>AZZP!G23</f>
        <v/>
      </c>
      <c r="I14" s="428"/>
      <c r="J14" s="428"/>
      <c r="K14" s="428"/>
      <c r="L14" s="428"/>
    </row>
    <row r="15" spans="1:13" ht="21.75" customHeight="1" thickBot="1" x14ac:dyDescent="0.3">
      <c r="A15" s="616" t="s">
        <v>411</v>
      </c>
      <c r="B15" s="616"/>
      <c r="C15" s="616"/>
      <c r="D15" s="433"/>
      <c r="E15" s="433"/>
      <c r="F15" s="616" t="s">
        <v>412</v>
      </c>
      <c r="G15" s="616"/>
      <c r="H15" s="437" t="str">
        <f>IF(H14&lt;0.3,"O ekoplatbu na udržitelné hospodaření se živinami nelze žádat","")</f>
        <v/>
      </c>
      <c r="I15" s="428"/>
      <c r="J15" s="428"/>
      <c r="K15" s="428"/>
      <c r="L15" s="428"/>
    </row>
    <row r="16" spans="1:13" ht="18" customHeight="1" x14ac:dyDescent="0.25">
      <c r="A16" s="458" t="s">
        <v>94</v>
      </c>
      <c r="B16" s="459" t="str">
        <f>IF(E5=0,"",E5)</f>
        <v>2024/2025</v>
      </c>
      <c r="C16" s="445" t="str">
        <f>B16</f>
        <v>2024/2025</v>
      </c>
      <c r="D16" s="466"/>
      <c r="E16" s="434"/>
      <c r="F16" s="645" t="s">
        <v>96</v>
      </c>
      <c r="G16" s="646"/>
      <c r="H16" s="445" t="s">
        <v>97</v>
      </c>
      <c r="J16" s="428"/>
      <c r="K16" s="428"/>
      <c r="L16" s="428"/>
    </row>
    <row r="17" spans="1:12" ht="18" customHeight="1" x14ac:dyDescent="0.25">
      <c r="A17" s="460" t="s">
        <v>96</v>
      </c>
      <c r="B17" s="438" t="s">
        <v>405</v>
      </c>
      <c r="C17" s="461" t="s">
        <v>342</v>
      </c>
      <c r="D17" s="466"/>
      <c r="E17" s="434"/>
      <c r="F17" s="618" t="s">
        <v>372</v>
      </c>
      <c r="G17" s="619"/>
      <c r="H17" s="450">
        <f>C14</f>
        <v>0</v>
      </c>
      <c r="J17" s="428"/>
      <c r="K17" s="428"/>
      <c r="L17" s="428"/>
    </row>
    <row r="18" spans="1:12" ht="18" customHeight="1" x14ac:dyDescent="0.25">
      <c r="A18" s="462" t="s">
        <v>95</v>
      </c>
      <c r="B18" s="442">
        <f>IF('Minerál 2024-2025 evidence'!D7=0,'Minerál 2024-2025'!I97,'Minerál 2024-2025 evidence'!D7)</f>
        <v>0</v>
      </c>
      <c r="C18" s="450">
        <f>B18*0.436</f>
        <v>0</v>
      </c>
      <c r="D18" s="465"/>
      <c r="E18" s="435"/>
      <c r="F18" s="618" t="s">
        <v>373</v>
      </c>
      <c r="G18" s="619"/>
      <c r="H18" s="450" t="str">
        <f>H14</f>
        <v/>
      </c>
    </row>
    <row r="19" spans="1:12" ht="18" customHeight="1" x14ac:dyDescent="0.25">
      <c r="A19" s="462" t="s">
        <v>367</v>
      </c>
      <c r="B19" s="442">
        <f>'Organika 2024-2025'!I79</f>
        <v>0</v>
      </c>
      <c r="C19" s="450">
        <f>B19*0.436</f>
        <v>0</v>
      </c>
      <c r="D19" s="465"/>
      <c r="E19" s="435"/>
      <c r="F19" s="618" t="s">
        <v>374</v>
      </c>
      <c r="G19" s="619"/>
      <c r="H19" s="450">
        <f>IF(G14=0,0,H17*H18)</f>
        <v>0</v>
      </c>
    </row>
    <row r="20" spans="1:12" ht="18" customHeight="1" x14ac:dyDescent="0.25">
      <c r="A20" s="462" t="s">
        <v>368</v>
      </c>
      <c r="B20" s="442">
        <f>'Organika 2024-2025'!I80</f>
        <v>0</v>
      </c>
      <c r="C20" s="450">
        <f>B20*0.436</f>
        <v>0</v>
      </c>
      <c r="D20" s="465"/>
      <c r="E20" s="435"/>
      <c r="F20" s="618" t="s">
        <v>376</v>
      </c>
      <c r="G20" s="619"/>
      <c r="H20" s="450">
        <f>C23</f>
        <v>0</v>
      </c>
    </row>
    <row r="21" spans="1:12" ht="18" customHeight="1" x14ac:dyDescent="0.25">
      <c r="A21" s="462" t="s">
        <v>422</v>
      </c>
      <c r="B21" s="442">
        <f>'Organika 2024-2025'!I81</f>
        <v>0</v>
      </c>
      <c r="C21" s="450">
        <f>B21*0.436</f>
        <v>0</v>
      </c>
      <c r="D21" s="465"/>
      <c r="E21" s="435"/>
      <c r="F21" s="618" t="s">
        <v>375</v>
      </c>
      <c r="G21" s="619"/>
      <c r="H21" s="450">
        <f>IF(G14=0,0,H20-H19)</f>
        <v>0</v>
      </c>
    </row>
    <row r="22" spans="1:12" ht="18" customHeight="1" x14ac:dyDescent="0.25">
      <c r="A22" s="462" t="s">
        <v>369</v>
      </c>
      <c r="B22" s="442">
        <f>'Organika 2024-2025'!I82</f>
        <v>0</v>
      </c>
      <c r="C22" s="450">
        <f>B22*0.436</f>
        <v>0</v>
      </c>
      <c r="D22" s="465"/>
      <c r="E22" s="435"/>
      <c r="F22" s="618" t="s">
        <v>377</v>
      </c>
      <c r="G22" s="619"/>
      <c r="H22" s="450">
        <f>C8</f>
        <v>0</v>
      </c>
    </row>
    <row r="23" spans="1:12" ht="18" customHeight="1" thickBot="1" x14ac:dyDescent="0.3">
      <c r="A23" s="463" t="s">
        <v>347</v>
      </c>
      <c r="B23" s="464">
        <f>SUM(B18:B22)</f>
        <v>0</v>
      </c>
      <c r="C23" s="453">
        <f>SUM(C18:C22)</f>
        <v>0</v>
      </c>
      <c r="D23" s="467"/>
      <c r="E23" s="434"/>
      <c r="F23" s="639" t="s">
        <v>378</v>
      </c>
      <c r="G23" s="640"/>
      <c r="H23" s="453" t="str">
        <f>IF(G14=0,"",H21/H22*1000)</f>
        <v/>
      </c>
    </row>
    <row r="24" spans="1:12" ht="112.5" customHeight="1" x14ac:dyDescent="0.25">
      <c r="A24" s="433"/>
      <c r="B24" s="433"/>
      <c r="C24" s="433"/>
      <c r="D24" s="433"/>
      <c r="E24" s="436"/>
      <c r="F24" s="638" t="s">
        <v>420</v>
      </c>
      <c r="G24" s="638"/>
      <c r="H24" s="638"/>
    </row>
    <row r="25" spans="1:12" ht="14.25" customHeight="1" x14ac:dyDescent="0.25"/>
    <row r="26" spans="1:12" ht="14.25" customHeight="1" x14ac:dyDescent="0.25"/>
    <row r="27" spans="1:12" ht="18.75" customHeight="1" x14ac:dyDescent="0.25"/>
    <row r="30" spans="1:12" ht="14.25" customHeight="1" x14ac:dyDescent="0.25"/>
    <row r="33" spans="1:12" x14ac:dyDescent="0.25">
      <c r="K33" s="386"/>
    </row>
    <row r="35" spans="1:12" x14ac:dyDescent="0.25">
      <c r="E35" s="431"/>
      <c r="F35" s="431"/>
      <c r="G35" s="431"/>
      <c r="H35" s="431"/>
      <c r="I35" s="431"/>
      <c r="J35" s="431"/>
    </row>
    <row r="36" spans="1:12" x14ac:dyDescent="0.25">
      <c r="A36" s="387"/>
    </row>
    <row r="37" spans="1:12" hidden="1" x14ac:dyDescent="0.25">
      <c r="A37" s="1" t="s">
        <v>349</v>
      </c>
    </row>
    <row r="38" spans="1:12" hidden="1" x14ac:dyDescent="0.25">
      <c r="A38" s="380" t="s">
        <v>96</v>
      </c>
      <c r="B38" s="381" t="s">
        <v>97</v>
      </c>
    </row>
    <row r="39" spans="1:12" hidden="1" x14ac:dyDescent="0.25">
      <c r="A39" s="382" t="s">
        <v>350</v>
      </c>
      <c r="B39" s="375" t="e">
        <f>#REF!</f>
        <v>#REF!</v>
      </c>
    </row>
    <row r="40" spans="1:12" hidden="1" x14ac:dyDescent="0.25">
      <c r="A40" s="382" t="s">
        <v>351</v>
      </c>
      <c r="B40" s="375" t="e">
        <f>#REF!</f>
        <v>#REF!</v>
      </c>
    </row>
    <row r="41" spans="1:12" ht="25.5" hidden="1" x14ac:dyDescent="0.25">
      <c r="A41" s="382" t="s">
        <v>352</v>
      </c>
      <c r="B41" s="375" t="e">
        <f>B40-B39</f>
        <v>#REF!</v>
      </c>
    </row>
    <row r="42" spans="1:12" ht="44.25" hidden="1" customHeight="1" x14ac:dyDescent="0.25">
      <c r="A42" s="382" t="s">
        <v>353</v>
      </c>
      <c r="B42" s="375" t="e">
        <f>#REF!</f>
        <v>#REF!</v>
      </c>
      <c r="C42" s="389"/>
      <c r="D42" s="390"/>
      <c r="E42" s="390"/>
      <c r="F42" s="390"/>
      <c r="G42" s="390"/>
      <c r="H42" s="390"/>
      <c r="I42" s="390"/>
      <c r="J42" s="390"/>
      <c r="K42" s="390"/>
      <c r="L42" s="390"/>
    </row>
    <row r="43" spans="1:12" ht="25.5" hidden="1" x14ac:dyDescent="0.25">
      <c r="A43" s="382" t="s">
        <v>354</v>
      </c>
      <c r="B43" s="375" t="e">
        <f>B41-B42</f>
        <v>#REF!</v>
      </c>
    </row>
    <row r="44" spans="1:12" hidden="1" x14ac:dyDescent="0.25">
      <c r="A44" s="382" t="s">
        <v>348</v>
      </c>
      <c r="B44" s="375">
        <f>C8</f>
        <v>0</v>
      </c>
    </row>
    <row r="45" spans="1:12" ht="51" hidden="1" x14ac:dyDescent="0.25">
      <c r="A45" s="380" t="s">
        <v>355</v>
      </c>
      <c r="B45" s="383" t="str">
        <f>IF(C8=0,"",B43/B44*1000)</f>
        <v/>
      </c>
    </row>
  </sheetData>
  <sheetProtection algorithmName="SHA-512" hashValue="gtpWdHkxibFa0v7xCbBxE8VpZ964zgaCHdyKYKxo3WJgiVY7VqLnx2sAim4VOcWhjyGvM/CwTMzOLaybxntPVQ==" saltValue="RyQawJHOld4AxHjgKHnbZQ==" spinCount="100000" sheet="1" objects="1" scenarios="1" formatCells="0" formatColumns="0" formatRows="0"/>
  <mergeCells count="28">
    <mergeCell ref="F24:H24"/>
    <mergeCell ref="A14:B14"/>
    <mergeCell ref="A7:B7"/>
    <mergeCell ref="F21:G21"/>
    <mergeCell ref="F22:G22"/>
    <mergeCell ref="A8:B8"/>
    <mergeCell ref="F16:G16"/>
    <mergeCell ref="F17:G17"/>
    <mergeCell ref="F18:G18"/>
    <mergeCell ref="F19:G19"/>
    <mergeCell ref="F23:G23"/>
    <mergeCell ref="F20:G20"/>
    <mergeCell ref="A10:B10"/>
    <mergeCell ref="A11:B11"/>
    <mergeCell ref="A2:C2"/>
    <mergeCell ref="A6:C6"/>
    <mergeCell ref="F6:H6"/>
    <mergeCell ref="A9:D9"/>
    <mergeCell ref="A15:C15"/>
    <mergeCell ref="F15:G15"/>
    <mergeCell ref="A12:B12"/>
    <mergeCell ref="A13:B13"/>
    <mergeCell ref="E3:H3"/>
    <mergeCell ref="E4:H4"/>
    <mergeCell ref="E5:H5"/>
    <mergeCell ref="A3:D3"/>
    <mergeCell ref="A4:D4"/>
    <mergeCell ref="A5:D5"/>
  </mergeCells>
  <conditionalFormatting sqref="B45">
    <cfRule type="cellIs" dxfId="4" priority="10" stopIfTrue="1" operator="greaterThan">
      <formula>60</formula>
    </cfRule>
  </conditionalFormatting>
  <conditionalFormatting sqref="H14">
    <cfRule type="cellIs" dxfId="3" priority="8" stopIfTrue="1" operator="lessThan">
      <formula>0.3</formula>
    </cfRule>
    <cfRule type="cellIs" dxfId="2" priority="12" operator="lessThan">
      <formula>0.3</formula>
    </cfRule>
  </conditionalFormatting>
  <conditionalFormatting sqref="H23">
    <cfRule type="cellIs" dxfId="1" priority="1" stopIfTrue="1" operator="lessThan">
      <formula>-2</formula>
    </cfRule>
    <cfRule type="cellIs" dxfId="0" priority="2" stopIfTrue="1" operator="greaterThan">
      <formula>10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Plodiny 2024</vt:lpstr>
      <vt:lpstr>AZZP</vt:lpstr>
      <vt:lpstr>Minerál 2024-2025</vt:lpstr>
      <vt:lpstr>Minerál 2024-2025 evidence</vt:lpstr>
      <vt:lpstr>Organika 2024-2025</vt:lpstr>
      <vt:lpstr>Bilance P</vt:lpstr>
      <vt:lpstr>'Bilance 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2025-04-15T13:16:37Z</cp:lastPrinted>
  <dcterms:created xsi:type="dcterms:W3CDTF">2017-06-20T21:10:44Z</dcterms:created>
  <dcterms:modified xsi:type="dcterms:W3CDTF">2025-04-15T13:44:04Z</dcterms:modified>
</cp:coreProperties>
</file>